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U:\ПЭО\Сапожникова\Тарифы\Тарифы 2019\Инвестпрограмма\Инвестиции КСК 2019_2021 21_05_18\"/>
    </mc:Choice>
  </mc:AlternateContent>
  <xr:revisionPtr revIDLastSave="0" documentId="13_ncr:1_{F2B7EDCD-1D21-4E21-860F-43F922647F40}" xr6:coauthVersionLast="32" xr6:coauthVersionMax="32" xr10:uidLastSave="{00000000-0000-0000-0000-000000000000}"/>
  <bookViews>
    <workbookView xWindow="0" yWindow="0" windowWidth="25200" windowHeight="11925" tabRatio="631" activeTab="4" xr2:uid="{00000000-000D-0000-FFFF-FFFF00000000}"/>
  </bookViews>
  <sheets>
    <sheet name="1" sheetId="12" r:id="rId1"/>
    <sheet name="2" sheetId="115" r:id="rId2"/>
    <sheet name="3" sheetId="125" r:id="rId3"/>
    <sheet name="4" sheetId="126" r:id="rId4"/>
    <sheet name="5" sheetId="152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_FilterDatabase" localSheetId="2" hidden="1">'3'!#REF!</definedName>
    <definedName name="_xlnm._FilterDatabase" localSheetId="3" hidden="1">'4'!#REF!</definedName>
    <definedName name="_xlnm.Print_Area" localSheetId="0">'1'!$A$1:$AD$19</definedName>
    <definedName name="_xlnm.Print_Area" localSheetId="1">'2'!$A$1:$Q$19</definedName>
    <definedName name="_xlnm.Print_Area" localSheetId="2">'3'!$A$1:$AF$30</definedName>
    <definedName name="_xlnm.Print_Area" localSheetId="3">'4'!$A$1:$M$46</definedName>
    <definedName name="_xlnm.Print_Area" localSheetId="4">'5'!$A$1:$F$41</definedName>
  </definedNames>
  <calcPr calcId="179017"/>
</workbook>
</file>

<file path=xl/calcChain.xml><?xml version="1.0" encoding="utf-8"?>
<calcChain xmlns="http://schemas.openxmlformats.org/spreadsheetml/2006/main">
  <c r="X18" i="12" l="1"/>
  <c r="E25" i="152"/>
  <c r="E24" i="152"/>
  <c r="C27" i="152"/>
  <c r="O19" i="12"/>
  <c r="I17" i="115"/>
  <c r="I18" i="115"/>
  <c r="K34" i="126"/>
  <c r="I18" i="12"/>
  <c r="U18" i="12"/>
  <c r="P18" i="12"/>
  <c r="D25" i="152"/>
  <c r="U16" i="12" l="1"/>
  <c r="P16" i="12"/>
  <c r="K16" i="12"/>
  <c r="I16" i="12"/>
  <c r="F16" i="12"/>
  <c r="G18" i="12" l="1"/>
  <c r="T17" i="12" l="1"/>
  <c r="S17" i="12" s="1"/>
  <c r="T18" i="12"/>
  <c r="S18" i="12" s="1"/>
  <c r="Y17" i="12"/>
  <c r="Y18" i="12"/>
  <c r="I14" i="12" l="1"/>
  <c r="P14" i="12"/>
  <c r="K14" i="12"/>
  <c r="Z14" i="12" l="1"/>
  <c r="W19" i="12" l="1"/>
  <c r="X17" i="12"/>
  <c r="Y14" i="12"/>
  <c r="X14" i="12" s="1"/>
  <c r="E35" i="126"/>
  <c r="F35" i="126"/>
  <c r="H35" i="126"/>
  <c r="J35" i="126"/>
  <c r="D35" i="126"/>
  <c r="E28" i="126"/>
  <c r="D28" i="126"/>
  <c r="E21" i="126"/>
  <c r="D21" i="126"/>
  <c r="G21" i="125"/>
  <c r="H21" i="125"/>
  <c r="I21" i="125"/>
  <c r="J21" i="125"/>
  <c r="K21" i="125"/>
  <c r="N21" i="125"/>
  <c r="O21" i="125"/>
  <c r="P21" i="125"/>
  <c r="Q21" i="125"/>
  <c r="R21" i="125"/>
  <c r="U21" i="125"/>
  <c r="V21" i="125"/>
  <c r="W21" i="125"/>
  <c r="X21" i="125"/>
  <c r="Y21" i="125"/>
  <c r="L19" i="12"/>
  <c r="M19" i="12"/>
  <c r="Q19" i="12"/>
  <c r="R19" i="12"/>
  <c r="V19" i="12"/>
  <c r="H19" i="115"/>
  <c r="K19" i="115"/>
  <c r="F17" i="12"/>
  <c r="M33" i="126" l="1"/>
  <c r="M34" i="126"/>
  <c r="L33" i="126"/>
  <c r="L34" i="126"/>
  <c r="M26" i="126"/>
  <c r="L26" i="126"/>
  <c r="L27" i="126"/>
  <c r="C20" i="126"/>
  <c r="Z20" i="125"/>
  <c r="C20" i="125"/>
  <c r="A20" i="125"/>
  <c r="P18" i="115"/>
  <c r="T20" i="125" s="1"/>
  <c r="O18" i="115"/>
  <c r="F18" i="115"/>
  <c r="L18" i="115" s="1"/>
  <c r="D18" i="115"/>
  <c r="C18" i="115"/>
  <c r="AA17" i="12"/>
  <c r="AB17" i="12"/>
  <c r="AA18" i="12"/>
  <c r="AB18" i="12"/>
  <c r="C34" i="126" l="1"/>
  <c r="C27" i="126"/>
  <c r="M20" i="125"/>
  <c r="M27" i="126"/>
  <c r="E15" i="115"/>
  <c r="E14" i="115"/>
  <c r="O16" i="12" l="1"/>
  <c r="T16" i="12"/>
  <c r="Y16" i="12"/>
  <c r="X16" i="12" s="1"/>
  <c r="I19" i="115"/>
  <c r="U15" i="12"/>
  <c r="U19" i="12" s="1"/>
  <c r="E17" i="152" s="1"/>
  <c r="P15" i="12"/>
  <c r="T15" i="12" s="1"/>
  <c r="S15" i="12" s="1"/>
  <c r="K15" i="12"/>
  <c r="O15" i="12" l="1"/>
  <c r="N15" i="12" s="1"/>
  <c r="Y15" i="12"/>
  <c r="X15" i="12" s="1"/>
  <c r="D31" i="152"/>
  <c r="D30" i="152" s="1"/>
  <c r="E31" i="152"/>
  <c r="E30" i="152" s="1"/>
  <c r="C30" i="152"/>
  <c r="S16" i="12"/>
  <c r="N16" i="12"/>
  <c r="Z15" i="12"/>
  <c r="F30" i="152" l="1"/>
  <c r="F31" i="152"/>
  <c r="T14" i="12"/>
  <c r="P19" i="12"/>
  <c r="O14" i="12"/>
  <c r="I35" i="126"/>
  <c r="F15" i="12"/>
  <c r="I15" i="12"/>
  <c r="D17" i="152" l="1"/>
  <c r="X19" i="12"/>
  <c r="AD14" i="12"/>
  <c r="N14" i="12"/>
  <c r="S14" i="12"/>
  <c r="S19" i="12" s="1"/>
  <c r="T19" i="12"/>
  <c r="F14" i="12"/>
  <c r="F19" i="12" s="1"/>
  <c r="Y19" i="12" l="1"/>
  <c r="L19" i="126"/>
  <c r="A19" i="125"/>
  <c r="B19" i="125"/>
  <c r="B19" i="126" s="1"/>
  <c r="C19" i="125"/>
  <c r="Z19" i="125"/>
  <c r="O17" i="115"/>
  <c r="M19" i="125" s="1"/>
  <c r="P17" i="115"/>
  <c r="T19" i="125" s="1"/>
  <c r="B17" i="115"/>
  <c r="C17" i="115"/>
  <c r="D17" i="115"/>
  <c r="E17" i="115"/>
  <c r="C24" i="152"/>
  <c r="C23" i="152" s="1"/>
  <c r="A8" i="152"/>
  <c r="F2" i="152"/>
  <c r="M2" i="126"/>
  <c r="L32" i="126"/>
  <c r="L31" i="126"/>
  <c r="L30" i="126"/>
  <c r="L25" i="126"/>
  <c r="M24" i="126"/>
  <c r="L23" i="126"/>
  <c r="M17" i="126"/>
  <c r="L18" i="126"/>
  <c r="L16" i="126"/>
  <c r="A7" i="126"/>
  <c r="S2" i="125"/>
  <c r="AB16" i="125"/>
  <c r="AC16" i="125"/>
  <c r="AD16" i="125"/>
  <c r="AE16" i="125"/>
  <c r="AF16" i="125"/>
  <c r="AA17" i="125"/>
  <c r="AB17" i="125"/>
  <c r="AC17" i="125"/>
  <c r="AD17" i="125"/>
  <c r="AE17" i="125"/>
  <c r="AF17" i="125"/>
  <c r="AB18" i="125"/>
  <c r="AC18" i="125"/>
  <c r="AD18" i="125"/>
  <c r="AE18" i="125"/>
  <c r="AF18" i="125"/>
  <c r="Z18" i="125"/>
  <c r="Z16" i="125"/>
  <c r="A7" i="125"/>
  <c r="C16" i="125"/>
  <c r="C23" i="126" s="1"/>
  <c r="C17" i="125"/>
  <c r="C24" i="126" s="1"/>
  <c r="C18" i="125"/>
  <c r="C32" i="126" s="1"/>
  <c r="A17" i="125"/>
  <c r="A31" i="126" s="1"/>
  <c r="A18" i="125"/>
  <c r="A18" i="126" s="1"/>
  <c r="A16" i="125"/>
  <c r="A16" i="126" s="1"/>
  <c r="AF2" i="125"/>
  <c r="P15" i="115"/>
  <c r="P14" i="115"/>
  <c r="E16" i="115"/>
  <c r="D15" i="115"/>
  <c r="D16" i="115"/>
  <c r="D14" i="115"/>
  <c r="C14" i="115"/>
  <c r="C15" i="115"/>
  <c r="C16" i="115"/>
  <c r="A7" i="115"/>
  <c r="Q2" i="115"/>
  <c r="P16" i="115"/>
  <c r="O16" i="115"/>
  <c r="N16" i="115"/>
  <c r="B16" i="12"/>
  <c r="B16" i="115" s="1"/>
  <c r="C19" i="126" l="1"/>
  <c r="C26" i="126"/>
  <c r="C33" i="126"/>
  <c r="S17" i="125"/>
  <c r="S21" i="125" s="1"/>
  <c r="K31" i="126"/>
  <c r="P19" i="115"/>
  <c r="L35" i="126"/>
  <c r="M18" i="125"/>
  <c r="B18" i="125"/>
  <c r="B32" i="126" s="1"/>
  <c r="A17" i="126"/>
  <c r="A23" i="126"/>
  <c r="A24" i="126"/>
  <c r="C18" i="126"/>
  <c r="C25" i="126"/>
  <c r="C16" i="126"/>
  <c r="C30" i="126"/>
  <c r="T18" i="125"/>
  <c r="F18" i="125"/>
  <c r="Q16" i="115"/>
  <c r="A32" i="126"/>
  <c r="A30" i="126"/>
  <c r="A25" i="126"/>
  <c r="C31" i="126"/>
  <c r="C17" i="126"/>
  <c r="M30" i="126"/>
  <c r="B14" i="12"/>
  <c r="N15" i="115"/>
  <c r="AA15" i="12"/>
  <c r="AB15" i="12"/>
  <c r="AD15" i="12"/>
  <c r="Z16" i="12"/>
  <c r="AA16" i="12"/>
  <c r="AB16" i="12"/>
  <c r="AD16" i="12"/>
  <c r="AA14" i="12"/>
  <c r="AB14" i="12"/>
  <c r="K35" i="126" l="1"/>
  <c r="M31" i="126"/>
  <c r="AB19" i="12"/>
  <c r="E27" i="152"/>
  <c r="AA19" i="12"/>
  <c r="B18" i="126"/>
  <c r="G32" i="126"/>
  <c r="T21" i="125"/>
  <c r="G25" i="126"/>
  <c r="B25" i="126"/>
  <c r="D18" i="125"/>
  <c r="G14" i="12"/>
  <c r="F14" i="115"/>
  <c r="O15" i="115"/>
  <c r="L17" i="125" s="1"/>
  <c r="L21" i="125" s="1"/>
  <c r="G18" i="126"/>
  <c r="M18" i="126" s="1"/>
  <c r="AA18" i="125"/>
  <c r="E17" i="125"/>
  <c r="E21" i="125" s="1"/>
  <c r="B16" i="125"/>
  <c r="B14" i="115"/>
  <c r="J14" i="12"/>
  <c r="G14" i="115"/>
  <c r="AC16" i="12"/>
  <c r="N14" i="115"/>
  <c r="O14" i="115"/>
  <c r="G15" i="12"/>
  <c r="F15" i="115"/>
  <c r="L15" i="115" s="1"/>
  <c r="B17" i="125"/>
  <c r="B15" i="115"/>
  <c r="Q15" i="115" l="1"/>
  <c r="D17" i="125" s="1"/>
  <c r="O19" i="115"/>
  <c r="D27" i="152" s="1"/>
  <c r="M25" i="126"/>
  <c r="M32" i="126"/>
  <c r="M35" i="126" s="1"/>
  <c r="G35" i="126"/>
  <c r="L14" i="115"/>
  <c r="M16" i="125"/>
  <c r="AC14" i="12"/>
  <c r="AC15" i="12"/>
  <c r="G15" i="115"/>
  <c r="J15" i="12"/>
  <c r="M14" i="115"/>
  <c r="J14" i="115"/>
  <c r="F24" i="126"/>
  <c r="F28" i="126" s="1"/>
  <c r="H24" i="126"/>
  <c r="H28" i="126" s="1"/>
  <c r="B23" i="126"/>
  <c r="B30" i="126"/>
  <c r="B16" i="126"/>
  <c r="H17" i="126"/>
  <c r="H21" i="126" s="1"/>
  <c r="F17" i="126"/>
  <c r="F21" i="126" s="1"/>
  <c r="Z17" i="125"/>
  <c r="Z21" i="125" s="1"/>
  <c r="F16" i="125"/>
  <c r="Q14" i="115"/>
  <c r="B24" i="126"/>
  <c r="B17" i="126"/>
  <c r="B31" i="126"/>
  <c r="I23" i="126" l="1"/>
  <c r="I28" i="126" s="1"/>
  <c r="M21" i="125"/>
  <c r="D16" i="125"/>
  <c r="G23" i="126"/>
  <c r="J17" i="126"/>
  <c r="J24" i="126"/>
  <c r="J15" i="115"/>
  <c r="M15" i="115"/>
  <c r="AA16" i="125"/>
  <c r="G16" i="126"/>
  <c r="G21" i="126" s="1"/>
  <c r="I16" i="126"/>
  <c r="I21" i="126" s="1"/>
  <c r="L24" i="126" l="1"/>
  <c r="L28" i="126" s="1"/>
  <c r="J28" i="126"/>
  <c r="K23" i="126"/>
  <c r="G28" i="126"/>
  <c r="L17" i="126"/>
  <c r="L21" i="126" s="1"/>
  <c r="J21" i="126"/>
  <c r="K16" i="126"/>
  <c r="M23" i="126" l="1"/>
  <c r="M28" i="126" s="1"/>
  <c r="K28" i="126"/>
  <c r="M16" i="126"/>
  <c r="F16" i="115" l="1"/>
  <c r="G16" i="12"/>
  <c r="L16" i="115" l="1"/>
  <c r="G16" i="115"/>
  <c r="J16" i="12"/>
  <c r="M16" i="115" l="1"/>
  <c r="J16" i="115"/>
  <c r="I17" i="12" l="1"/>
  <c r="G17" i="12"/>
  <c r="F17" i="115"/>
  <c r="F19" i="115" s="1"/>
  <c r="L17" i="115" l="1"/>
  <c r="L19" i="115" s="1"/>
  <c r="J17" i="12"/>
  <c r="G17" i="115"/>
  <c r="K17" i="12" l="1"/>
  <c r="K19" i="126"/>
  <c r="M17" i="115"/>
  <c r="O17" i="12" l="1"/>
  <c r="N17" i="12" s="1"/>
  <c r="Z17" i="12"/>
  <c r="N17" i="115"/>
  <c r="Q17" i="115" s="1"/>
  <c r="M19" i="126"/>
  <c r="AC17" i="12" l="1"/>
  <c r="AD17" i="12"/>
  <c r="F19" i="125"/>
  <c r="D19" i="125"/>
  <c r="AA19" i="125" l="1"/>
  <c r="D24" i="152" l="1"/>
  <c r="D23" i="152" s="1"/>
  <c r="D21" i="152" s="1"/>
  <c r="D20" i="152" l="1"/>
  <c r="D19" i="152" l="1"/>
  <c r="D18" i="152" l="1"/>
  <c r="F25" i="152"/>
  <c r="F24" i="152" l="1"/>
  <c r="E23" i="152" l="1"/>
  <c r="E21" i="152" l="1"/>
  <c r="F23" i="152"/>
  <c r="E20" i="152" l="1"/>
  <c r="E19" i="152" l="1"/>
  <c r="E18" i="152" s="1"/>
  <c r="Z18" i="12" l="1"/>
  <c r="Z19" i="12" s="1"/>
  <c r="O18" i="12"/>
  <c r="N18" i="115"/>
  <c r="G18" i="115"/>
  <c r="K19" i="12"/>
  <c r="N19" i="115" l="1"/>
  <c r="F27" i="152" s="1"/>
  <c r="K20" i="126"/>
  <c r="J18" i="12"/>
  <c r="J19" i="12" s="1"/>
  <c r="F20" i="125"/>
  <c r="F21" i="125" s="1"/>
  <c r="G19" i="115"/>
  <c r="J19" i="115"/>
  <c r="M18" i="115"/>
  <c r="M19" i="115" s="1"/>
  <c r="C17" i="152"/>
  <c r="AD18" i="12"/>
  <c r="AD19" i="12" s="1"/>
  <c r="N18" i="12"/>
  <c r="I19" i="12"/>
  <c r="Q18" i="115"/>
  <c r="M20" i="126" l="1"/>
  <c r="M21" i="126" s="1"/>
  <c r="K21" i="126"/>
  <c r="AA20" i="125"/>
  <c r="AA21" i="125" s="1"/>
  <c r="C21" i="152"/>
  <c r="F17" i="152"/>
  <c r="AC18" i="12"/>
  <c r="AC19" i="12" s="1"/>
  <c r="N19" i="12"/>
  <c r="D20" i="125"/>
  <c r="D21" i="125" s="1"/>
  <c r="Q19" i="115"/>
  <c r="C20" i="152" l="1"/>
  <c r="F21" i="152"/>
  <c r="F20" i="152" l="1"/>
  <c r="C19" i="152"/>
  <c r="F19" i="152" l="1"/>
  <c r="C18" i="152"/>
  <c r="F18" i="152" s="1"/>
</calcChain>
</file>

<file path=xl/sharedStrings.xml><?xml version="1.0" encoding="utf-8"?>
<sst xmlns="http://schemas.openxmlformats.org/spreadsheetml/2006/main" count="343" uniqueCount="221">
  <si>
    <t>Идентифика-тор инвестицион-ного проекта</t>
  </si>
  <si>
    <t>I кв.</t>
  </si>
  <si>
    <t>II кв.</t>
  </si>
  <si>
    <t>III кв.</t>
  </si>
  <si>
    <t>IV кв.</t>
  </si>
  <si>
    <t>месяц и год составления сметной документации</t>
  </si>
  <si>
    <t>в ценах, сложившихся ко времени составления сметной документации, млн рублей (с НДС)</t>
  </si>
  <si>
    <t>в базисном уровне цен</t>
  </si>
  <si>
    <t>Всего, в т.ч.:</t>
  </si>
  <si>
    <t>План</t>
  </si>
  <si>
    <t>в прогнозных ценах соответствующих лет</t>
  </si>
  <si>
    <t>млн рублей (без НДС)</t>
  </si>
  <si>
    <t>федерального бюджета</t>
  </si>
  <si>
    <t>иных источников финансирования</t>
  </si>
  <si>
    <t>Общий объем финансирования, в том числе за счет:</t>
  </si>
  <si>
    <t>проектно-изыскательские работы</t>
  </si>
  <si>
    <t>строительные работы, реконструкция, монтаж оборудования</t>
  </si>
  <si>
    <t xml:space="preserve">  Наименование инвестиционного проекта (группы инвестиционных проектов)</t>
  </si>
  <si>
    <t>Финансирование капитальных вложений в прогнозных ценах соответствующих лет, млн рублей (с НДС)</t>
  </si>
  <si>
    <t xml:space="preserve">Остаток финансирования капитальных вложений в прогнозных ценах соответствующих лет,  млн рублей 
(с НДС) </t>
  </si>
  <si>
    <t xml:space="preserve">Оценка полной стоимости инвестиционного проекта в прогнозных ценах соответствующих лет, млн рублей (с НДС) </t>
  </si>
  <si>
    <t>основные средства</t>
  </si>
  <si>
    <t>нематериальные активы</t>
  </si>
  <si>
    <t>5</t>
  </si>
  <si>
    <t>6</t>
  </si>
  <si>
    <t>4.1.1</t>
  </si>
  <si>
    <t>4.1.2</t>
  </si>
  <si>
    <t>оборудование</t>
  </si>
  <si>
    <t>прочие затраты</t>
  </si>
  <si>
    <t>Номер группы инвести-ционных проектов</t>
  </si>
  <si>
    <t>Год начала  реализации инвестиционного проекта</t>
  </si>
  <si>
    <t>Год окончания реализации инвестиционного проекта</t>
  </si>
  <si>
    <t>Год окончания реализации инвестицион-ного проекта</t>
  </si>
  <si>
    <t>4.2.1</t>
  </si>
  <si>
    <t>4.2.2</t>
  </si>
  <si>
    <t>4.3.1</t>
  </si>
  <si>
    <t>4.3.2</t>
  </si>
  <si>
    <t>4.4.1</t>
  </si>
  <si>
    <t>4.4.2</t>
  </si>
  <si>
    <t>Остаток освоения капитальных вложений, 
млн рублей (без НДС)</t>
  </si>
  <si>
    <t>Оценка полной стоимости в прогнозных ценах соответствующих лет, 
млн рублей (без НДС)</t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</si>
  <si>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</si>
  <si>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</si>
  <si>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</si>
  <si>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</si>
  <si>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</si>
  <si>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</si>
  <si>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</si>
  <si>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</si>
  <si>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</si>
  <si>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</si>
  <si>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</si>
  <si>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</si>
  <si>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</si>
  <si>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</si>
  <si>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</si>
  <si>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</si>
  <si>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</si>
  <si>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</si>
  <si>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</si>
  <si>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</si>
  <si>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6.1.1</t>
  </si>
  <si>
    <t>6.1.2</t>
  </si>
  <si>
    <t>6.1.3</t>
  </si>
  <si>
    <t>6.1.4</t>
  </si>
  <si>
    <t>6.1.5</t>
  </si>
  <si>
    <t>6.1.6</t>
  </si>
  <si>
    <t>6.1.7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</si>
  <si>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</si>
  <si>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</si>
  <si>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t xml:space="preserve">План </t>
  </si>
  <si>
    <t>в базисном уровне цен, млн рублей 
(с НДС)</t>
  </si>
  <si>
    <t>Освоение капитальных вложений в прогнозных ценах соответствующих лет, млн рублей  (без НДС)</t>
  </si>
  <si>
    <t>средств, полученных от оказания услуг, реализации товаров по регулируемым государством ценам (тарифам)</t>
  </si>
  <si>
    <t>Идентификатор инвестицион-ного проекта</t>
  </si>
  <si>
    <t>бюджетов субъектов Российской Федерации и муниципальных образований</t>
  </si>
  <si>
    <t>Итого утвержденный план
за год</t>
  </si>
  <si>
    <t>План ввода основных средств</t>
  </si>
  <si>
    <t>Плановые показатели реализации инвестиционной программы</t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</si>
  <si>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</si>
  <si>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</si>
  <si>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Раздел 2. План освоения капитальных вложений по инвестиционным проектам</t>
  </si>
  <si>
    <t>полное наименование субъекта электроэнергетики</t>
  </si>
  <si>
    <t>Итого
(план)</t>
  </si>
  <si>
    <t xml:space="preserve">  Наименование инвестиционного проекта (наименование группы инвестиционных проектов)</t>
  </si>
  <si>
    <t>Итого</t>
  </si>
  <si>
    <t>№ п/п</t>
  </si>
  <si>
    <t>Показатель</t>
  </si>
  <si>
    <t>I</t>
  </si>
  <si>
    <t>1.1</t>
  </si>
  <si>
    <t>1.1.1</t>
  </si>
  <si>
    <t>1.1.2</t>
  </si>
  <si>
    <t>1.2</t>
  </si>
  <si>
    <t>II</t>
  </si>
  <si>
    <t>2.1</t>
  </si>
  <si>
    <t>2.2</t>
  </si>
  <si>
    <t>2.3</t>
  </si>
  <si>
    <t>2.4</t>
  </si>
  <si>
    <t>2.5</t>
  </si>
  <si>
    <t>2.6</t>
  </si>
  <si>
    <t>2.7</t>
  </si>
  <si>
    <t>Источники финансирования инвестиционной программы всего (I+II), в том числе:</t>
  </si>
  <si>
    <t>Прибыль, направляемая на инвестиции, в том числе:</t>
  </si>
  <si>
    <t>1.1.1.1</t>
  </si>
  <si>
    <t>1.2.1</t>
  </si>
  <si>
    <t>1.2.1.1</t>
  </si>
  <si>
    <t>1.2.3</t>
  </si>
  <si>
    <t>1.3</t>
  </si>
  <si>
    <t>1.4</t>
  </si>
  <si>
    <t xml:space="preserve">Прочие собственные средства всего, в том числе: </t>
  </si>
  <si>
    <t>1.4.1</t>
  </si>
  <si>
    <t>Кредиты</t>
  </si>
  <si>
    <t>Облигационные займы</t>
  </si>
  <si>
    <t>Векселя</t>
  </si>
  <si>
    <t>Займы организаций</t>
  </si>
  <si>
    <t>2.5.1</t>
  </si>
  <si>
    <t>2.5.2</t>
  </si>
  <si>
    <t>Использование лизинга</t>
  </si>
  <si>
    <t>Прочие привлеченные средства</t>
  </si>
  <si>
    <t xml:space="preserve">Итого </t>
  </si>
  <si>
    <t>наименование субъекта Российской Федерации</t>
  </si>
  <si>
    <t>млн рублей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</si>
  <si>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</si>
  <si>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</si>
  <si>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</si>
  <si>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</si>
  <si>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</si>
  <si>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</si>
  <si>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</si>
  <si>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</si>
  <si>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</si>
  <si>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</si>
  <si>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</si>
  <si>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</si>
  <si>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</si>
  <si>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</si>
  <si>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</si>
  <si>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14.1</t>
  </si>
  <si>
    <t>14.3</t>
  </si>
  <si>
    <t>14.2</t>
  </si>
  <si>
    <t>5.3.7</t>
  </si>
  <si>
    <t xml:space="preserve">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</t>
  </si>
  <si>
    <t xml:space="preserve">     менее 3 лет, то в настоящей форме удаляются столбцы 5.3.1 - 5.3.7  или 5.2.1 - 5.3.7.</t>
  </si>
  <si>
    <t>недоиспользованная амортизация прошлых лет всего, в том числе:</t>
  </si>
  <si>
    <t>Возврат налога на добавленную стоимость</t>
  </si>
  <si>
    <t>2.5.1.1</t>
  </si>
  <si>
    <t>2.5.2.1</t>
  </si>
  <si>
    <t>3.1</t>
  </si>
  <si>
    <t>3.2</t>
  </si>
  <si>
    <t>3.3</t>
  </si>
  <si>
    <t>4</t>
  </si>
  <si>
    <t xml:space="preserve">инвестиционная составляющая в тарифах, в том числе: </t>
  </si>
  <si>
    <t>прочая прибыль</t>
  </si>
  <si>
    <t>амортизация, учтенная в тарифах, всего, в том числе:</t>
  </si>
  <si>
    <t>средства дополнительной эмиссии акций</t>
  </si>
  <si>
    <t>Привлеченные средства, всего, в том числе:</t>
  </si>
  <si>
    <t>Собственные средства всего, в том числе:</t>
  </si>
  <si>
    <t>Амортизация основных средств всего, в том числе:</t>
  </si>
  <si>
    <r>
      <rPr>
        <vertAlign val="superscript"/>
        <sz val="12"/>
        <rFont val="Times New Roman"/>
        <family val="1"/>
        <charset val="204"/>
      </rPr>
      <t>2)</t>
    </r>
    <r>
      <rPr>
        <sz val="12"/>
        <rFont val="Times New Roman"/>
        <family val="1"/>
        <charset val="204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</si>
  <si>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</si>
  <si>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12"/>
        <rFont val="Times New Roman"/>
        <family val="1"/>
        <charset val="204"/>
      </rPr>
      <t xml:space="preserve">4)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</si>
  <si>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rPr>
        <vertAlign val="superscript"/>
        <sz val="12"/>
        <color theme="1"/>
        <rFont val="Times New Roman"/>
        <family val="1"/>
        <charset val="204"/>
      </rPr>
      <t>3)</t>
    </r>
    <r>
      <rPr>
        <sz val="12"/>
        <color theme="1"/>
        <rFont val="Times New Roman"/>
        <family val="1"/>
        <charset val="204"/>
      </rPr>
      <t xml:space="preserve"> Форма заполняется на первый год периода реализации инвестиционной программы сетевой организации.</t>
    </r>
  </si>
  <si>
    <r>
      <t>Раздел 3. Источники финансирования инвестиционной программы</t>
    </r>
    <r>
      <rPr>
        <b/>
        <vertAlign val="superscript"/>
        <sz val="12"/>
        <rFont val="Times New Roman"/>
        <family val="1"/>
        <charset val="204"/>
      </rPr>
      <t>3)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</si>
  <si>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Форма заполняется отдельно по субъекту электроэнергетики в целом и по каждому субъекту Российской Федерации, на территории которого планируется реализация инвестиционной программы субъекта электроэнергетики. Для системного оператора Единой энергетической системы России и организации по управлению по управлению единой национальной (общероссийской) электрической сетью форма заполняется только по субъекту электроэнергетики в целом.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</si>
  <si>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При заполнении формы по субъекту электроэнергетики в целом указываются слова "Всего по инвестиционной программе", при заполнении формы по субъекту Российской Федерации, на территории которого планируется реализация инвестиционной программы субъекта электроэнергетики, указывается наименование соответствующего субъекта Российской Федерации. </t>
    </r>
  </si>
  <si>
    <r>
      <rPr>
        <vertAlign val="superscript"/>
        <sz val="12"/>
        <rFont val="Times New Roman"/>
        <family val="1"/>
        <charset val="204"/>
      </rPr>
      <t>6)</t>
    </r>
    <r>
      <rPr>
        <sz val="12"/>
        <rFont val="Times New Roman"/>
        <family val="1"/>
        <charset val="204"/>
      </rPr>
      <t xml:space="preserve"> Наименования видов деятельности указываются в соответствии с финансовым планом:
     опубликованным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24, сетевой организацией в составе информации о проекте инвестиционной программы и (или) проекте изменений, вносимых в инвестиционную программу, и обосновывающих ее материалах;
    представленным в соответствии с Правилами утверждения инвестиционных программ субъектов электроэнергетики, утвержденными постановлением Правительства Российской Федерации от 01.12.2009 № 977, субъектом электроэнергетики (за исключением сетевых организаций) в орган исполнительной власти, принявший решение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</si>
  <si>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t>Бюджетное финансирование, всего, в том числе:</t>
  </si>
  <si>
    <t>средства федерального бюджета, всего, в том числе:</t>
  </si>
  <si>
    <t>средства консолидированного бюджета субъекта Российской Федерации, всего, в том числе:</t>
  </si>
  <si>
    <t xml:space="preserve">     более 3 лет, то после столбца 5.3.7 настоящая форма дополняется новыми столбцами, аналогичными столбцам 5.3.1 - 5.3.7, с указанием в наименовании заголовков столбцов соответствующих годов, в отношении которых заполняется такая форма, и порядковых номеров столбцов;</t>
  </si>
  <si>
    <t>средства федерального бюджета, недоиспользованные в прошлых периодах</t>
  </si>
  <si>
    <t>средства консолидированного бюджета субъекта Российской Федерации, недоиспользованные в прошлых периодах</t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</si>
  <si>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
     Если решение об утверждении инвестиционной программы (изменений, вносимых в инвестиционную программу, или инвестиционной программы и изменений, вносимых в инвестиционную программу) принимается на период: 
     более 3 лет, то после столбца 3.3 настоящая форма дополняется новыми столбцами, аналогичными столбцу 3.3, с указанием в наименовании заголовков столбцов соответствующих годов, в отношении которых заполняется такая форма, и порядковых номеров столбцов;
     менее 3 лет, то в настоящей форме удаляются столбцы 3.3 или 3.2 - 3.3.</t>
    </r>
  </si>
  <si>
    <r>
      <rPr>
        <vertAlign val="superscript"/>
        <sz val="12"/>
        <rFont val="Times New Roman"/>
        <family val="1"/>
        <charset val="204"/>
      </rPr>
      <t>5)</t>
    </r>
    <r>
      <rPr>
        <sz val="12"/>
        <rFont val="Times New Roman"/>
        <family val="1"/>
        <charset val="204"/>
      </rPr>
      <t xml:space="preserve"> Словосочетания вида «год X», «год (X+1)», «год (X+1)» в различных падежах заменяются указанием года (четыре цифры и слово «год» в соответствующем падеже), который определяется как первый год реализации инвестционной программы (если утверждается инвестиционная программа) или год, в котором принимается решение об утверждении  изменений, вносимых в инвестиционную программу, или инвестиционной программы  и изменений, вносимых в инвестиционную программу, плюс количество лет, равных числу, указанному в словосочетании после знака «+». </t>
    </r>
  </si>
  <si>
    <r>
      <t>МВ×А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</si>
  <si>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Мвар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</si>
  <si>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км ЛЭП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</si>
  <si>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МВт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</si>
  <si>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t>Другое</t>
    </r>
    <r>
      <rPr>
        <vertAlign val="superscript"/>
        <sz val="12"/>
        <color rgb="FF000000"/>
        <rFont val="Times New Roman"/>
        <family val="1"/>
        <charset val="204"/>
      </rPr>
      <t>6)</t>
    </r>
  </si>
  <si>
    <r>
      <rPr>
        <vertAlign val="superscript"/>
        <sz val="12"/>
        <rFont val="Times New Roman"/>
        <family val="1"/>
        <charset val="204"/>
      </rPr>
      <t xml:space="preserve">6) </t>
    </r>
    <r>
      <rPr>
        <sz val="12"/>
        <rFont val="Times New Roman"/>
        <family val="1"/>
        <charset val="204"/>
      </rPr>
      <t>Количество столбцов и наименования их заголовков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24.</t>
    </r>
  </si>
  <si>
    <r>
      <t>План ввода основных средств (Плановые показатели реализации инвестиционной программы)</t>
    </r>
    <r>
      <rPr>
        <b/>
        <vertAlign val="superscript"/>
        <sz val="12"/>
        <color rgb="FF000000"/>
        <rFont val="Times New Roman"/>
        <family val="1"/>
        <charset val="204"/>
      </rPr>
      <t>3)</t>
    </r>
  </si>
  <si>
    <r>
      <t>Раздел 1 (Раздел 3).</t>
    </r>
    <r>
      <rPr>
        <b/>
        <vertAlign val="superscript"/>
        <sz val="12"/>
        <rFont val="Times New Roman"/>
        <family val="1"/>
        <charset val="204"/>
      </rPr>
      <t>4)</t>
    </r>
    <r>
      <rPr>
        <b/>
        <sz val="12"/>
        <rFont val="Times New Roman"/>
        <family val="1"/>
        <charset val="204"/>
      </rPr>
      <t xml:space="preserve"> План принятия основных средств и нематериальных активов к бухгалтерскому учету</t>
    </r>
  </si>
  <si>
    <r>
      <rPr>
        <vertAlign val="superscript"/>
        <sz val="12"/>
        <rFont val="Times New Roman"/>
        <family val="1"/>
        <charset val="204"/>
      </rPr>
      <t>4)</t>
    </r>
    <r>
      <rPr>
        <sz val="12"/>
        <rFont val="Times New Roman"/>
        <family val="1"/>
        <charset val="204"/>
      </rPr>
      <t xml:space="preserve"> Вместо слов «Раздел 1 (Раздел 3).» указываются слова: 
     «Раздел 1.», если форма заполняется в отношении сетевой организации;
     «Раздел 3.», если форма заполняется в отношении субъекта электроэнергетики (за исключением сетевых организаций). </t>
    </r>
  </si>
  <si>
    <r>
      <rPr>
        <vertAlign val="superscript"/>
        <sz val="12"/>
        <rFont val="Times New Roman"/>
        <family val="1"/>
        <charset val="204"/>
      </rPr>
      <t>3)</t>
    </r>
    <r>
      <rPr>
        <sz val="12"/>
        <rFont val="Times New Roman"/>
        <family val="1"/>
        <charset val="204"/>
      </rPr>
      <t xml:space="preserve"> Вместо слов «План ввода основных средств (Плановые показатели реализации инвестиционной программы)» указываются слова: 
     «План ввода основных средств», если форма заполняется в отношении сетевой организации;
     «Плановые показатели реализации инвестиционной программы», если форма заполняется в отношении субъекта электроэнергетики (за исключением сетевых организаций). </t>
    </r>
  </si>
  <si>
    <t>План на
2019 год.</t>
  </si>
  <si>
    <t>План на
2020 год.</t>
  </si>
  <si>
    <t>Полная сметная стоимость инвестиционного проекта в соответствии с проектной документацией</t>
  </si>
  <si>
    <t>Приложение  № 2</t>
  </si>
  <si>
    <t>3</t>
  </si>
  <si>
    <r>
      <t>Полная сметная стоимость инвестиционного проекта в соответствии с проектной документацией</t>
    </r>
    <r>
      <rPr>
        <vertAlign val="superscript"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в базисном уровне цен, млн рублей (без НДС)</t>
    </r>
  </si>
  <si>
    <t>2019 год</t>
  </si>
  <si>
    <t>2020 год</t>
  </si>
  <si>
    <t>Приложение  № 3</t>
  </si>
  <si>
    <t>2019 год.</t>
  </si>
  <si>
    <t>2020 год.</t>
  </si>
  <si>
    <t>Приложение №3</t>
  </si>
  <si>
    <t>Приложение  № 1</t>
  </si>
  <si>
    <t>План принятия основных средств и нематериальных активов к бухгалтерскому учету на год</t>
  </si>
  <si>
    <t>Приложение  № 4</t>
  </si>
  <si>
    <t>Приложение  № 5</t>
  </si>
  <si>
    <t>Калужская область</t>
  </si>
  <si>
    <t>купля-продажа электрической энергии</t>
  </si>
  <si>
    <t xml:space="preserve">Капитальный ремонт здания Кировского территориального отделения.     </t>
  </si>
  <si>
    <t>Приобретение программного обеспечения (IT)</t>
  </si>
  <si>
    <t>План на
2021 год.</t>
  </si>
  <si>
    <t>ПАО "Калужская сбытовая компания"</t>
  </si>
  <si>
    <t>H_001_РAO_KSK</t>
  </si>
  <si>
    <t>H_002_РAO_KSK</t>
  </si>
  <si>
    <t>H_003_РAO_KSK</t>
  </si>
  <si>
    <t>H_005_РAO_KSK</t>
  </si>
  <si>
    <t>март
2018</t>
  </si>
  <si>
    <t>План 
на 01.01.2019 года</t>
  </si>
  <si>
    <t>План 
на 01.01.2019</t>
  </si>
  <si>
    <t>2021 год</t>
  </si>
  <si>
    <t>2021 год.</t>
  </si>
  <si>
    <t>Раздел 2. План принятия основных средств и нематериальных активов к бухгалтерскому учету на 2019 год с распределенеием по кварталам</t>
  </si>
  <si>
    <t>Итого:</t>
  </si>
  <si>
    <t>Строительство офисного здания Козельского производственного участка</t>
  </si>
  <si>
    <t>апрель
2018</t>
  </si>
  <si>
    <t xml:space="preserve">к письму ПАО "КСК"  от «___» мая 2018 г № </t>
  </si>
  <si>
    <t>H_004_РAO_KSK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</si>
</sst>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"/>
    <numFmt numFmtId="168" formatCode="#,##0.0"/>
  </numFmts>
  <fonts count="6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b/>
      <sz val="14"/>
      <color rgb="FF00000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0"/>
      <color indexed="62"/>
      <name val="Arial Cyr"/>
      <family val="2"/>
      <charset val="204"/>
    </font>
    <font>
      <sz val="10"/>
      <name val="Arial Cyr"/>
      <family val="2"/>
      <charset val="204"/>
    </font>
    <font>
      <sz val="10"/>
      <name val="Arial Narrow"/>
      <family val="2"/>
      <charset val="204"/>
    </font>
    <font>
      <sz val="10"/>
      <name val="Times New Roman CYR"/>
      <charset val="204"/>
    </font>
    <font>
      <sz val="10"/>
      <name val="Times New Roman CYR"/>
    </font>
    <font>
      <sz val="12"/>
      <name val="Times New Roman CYR"/>
    </font>
    <font>
      <vertAlign val="superscript"/>
      <sz val="12"/>
      <color rgb="FF000000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vertAlign val="superscript"/>
      <sz val="12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8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32" fillId="0" borderId="0"/>
    <xf numFmtId="0" fontId="12" fillId="0" borderId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0" borderId="0"/>
    <xf numFmtId="0" fontId="33" fillId="0" borderId="0"/>
    <xf numFmtId="0" fontId="12" fillId="0" borderId="0"/>
    <xf numFmtId="0" fontId="11" fillId="0" borderId="0"/>
    <xf numFmtId="0" fontId="37" fillId="0" borderId="0"/>
    <xf numFmtId="0" fontId="37" fillId="0" borderId="0"/>
    <xf numFmtId="164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4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45" fillId="0" borderId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15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7" fillId="0" borderId="0"/>
    <xf numFmtId="0" fontId="12" fillId="0" borderId="0"/>
    <xf numFmtId="9" fontId="37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0" borderId="0"/>
    <xf numFmtId="0" fontId="6" fillId="0" borderId="0"/>
    <xf numFmtId="0" fontId="32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32" fillId="0" borderId="0"/>
    <xf numFmtId="0" fontId="1" fillId="0" borderId="0"/>
    <xf numFmtId="0" fontId="37" fillId="0" borderId="0"/>
    <xf numFmtId="9" fontId="52" fillId="0" borderId="0" applyFill="0" applyBorder="0" applyAlignment="0" applyProtection="0"/>
    <xf numFmtId="9" fontId="53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54" fillId="0" borderId="0" applyFont="0" applyFill="0" applyBorder="0" applyAlignment="0" applyProtection="0"/>
    <xf numFmtId="166" fontId="45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3">
    <xf numFmtId="0" fontId="0" fillId="0" borderId="0" xfId="0"/>
    <xf numFmtId="0" fontId="12" fillId="0" borderId="0" xfId="0" applyFont="1"/>
    <xf numFmtId="0" fontId="12" fillId="0" borderId="0" xfId="0" applyFont="1" applyFill="1"/>
    <xf numFmtId="0" fontId="13" fillId="0" borderId="0" xfId="46" applyFont="1" applyFill="1" applyBorder="1" applyAlignment="1"/>
    <xf numFmtId="0" fontId="34" fillId="0" borderId="0" xfId="45" applyFont="1" applyFill="1" applyBorder="1" applyAlignment="1">
      <alignment vertical="center"/>
    </xf>
    <xf numFmtId="0" fontId="38" fillId="0" borderId="0" xfId="37" applyFont="1" applyAlignment="1">
      <alignment horizontal="right"/>
    </xf>
    <xf numFmtId="0" fontId="12" fillId="0" borderId="0" xfId="0" applyFont="1" applyBorder="1"/>
    <xf numFmtId="0" fontId="41" fillId="0" borderId="0" xfId="0" applyFont="1" applyFill="1" applyAlignment="1"/>
    <xf numFmtId="0" fontId="13" fillId="0" borderId="16" xfId="46" applyFont="1" applyFill="1" applyBorder="1" applyAlignment="1"/>
    <xf numFmtId="0" fontId="12" fillId="0" borderId="10" xfId="37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40" fillId="0" borderId="0" xfId="55" applyFont="1" applyAlignment="1">
      <alignment vertical="center"/>
    </xf>
    <xf numFmtId="0" fontId="36" fillId="0" borderId="0" xfId="55" applyFont="1" applyAlignment="1">
      <alignment vertical="top"/>
    </xf>
    <xf numFmtId="0" fontId="12" fillId="0" borderId="0" xfId="0" applyFont="1" applyFill="1" applyBorder="1" applyAlignment="1"/>
    <xf numFmtId="49" fontId="12" fillId="0" borderId="10" xfId="0" applyNumberFormat="1" applyFont="1" applyFill="1" applyBorder="1" applyAlignment="1">
      <alignment horizontal="center" vertical="center" wrapText="1"/>
    </xf>
    <xf numFmtId="49" fontId="35" fillId="0" borderId="10" xfId="45" applyNumberFormat="1" applyFont="1" applyFill="1" applyBorder="1" applyAlignment="1">
      <alignment horizontal="center" vertical="center"/>
    </xf>
    <xf numFmtId="0" fontId="12" fillId="0" borderId="0" xfId="0" applyFont="1"/>
    <xf numFmtId="0" fontId="38" fillId="0" borderId="0" xfId="0" applyFont="1" applyFill="1" applyBorder="1" applyAlignment="1">
      <alignment horizontal="center" vertical="center"/>
    </xf>
    <xf numFmtId="0" fontId="12" fillId="0" borderId="0" xfId="0" applyFont="1"/>
    <xf numFmtId="0" fontId="12" fillId="0" borderId="1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 applyAlignment="1">
      <alignment wrapText="1"/>
    </xf>
    <xf numFmtId="0" fontId="12" fillId="0" borderId="13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49" fillId="24" borderId="0" xfId="57" applyNumberFormat="1" applyFont="1" applyFill="1" applyAlignment="1">
      <alignment horizontal="center" vertical="center"/>
    </xf>
    <xf numFmtId="0" fontId="12" fillId="24" borderId="0" xfId="57" applyFont="1" applyFill="1" applyAlignment="1">
      <alignment wrapText="1"/>
    </xf>
    <xf numFmtId="0" fontId="12" fillId="24" borderId="0" xfId="57" applyFont="1" applyFill="1"/>
    <xf numFmtId="0" fontId="51" fillId="24" borderId="0" xfId="58" applyFont="1" applyFill="1" applyAlignment="1">
      <alignment vertical="center" wrapText="1"/>
    </xf>
    <xf numFmtId="0" fontId="39" fillId="24" borderId="0" xfId="272" applyFont="1" applyFill="1" applyAlignment="1">
      <alignment horizontal="justify"/>
    </xf>
    <xf numFmtId="0" fontId="34" fillId="0" borderId="0" xfId="44" applyFont="1" applyFill="1" applyBorder="1" applyAlignment="1"/>
    <xf numFmtId="0" fontId="13" fillId="0" borderId="0" xfId="0" applyFont="1" applyAlignment="1">
      <alignment wrapText="1"/>
    </xf>
    <xf numFmtId="0" fontId="49" fillId="24" borderId="10" xfId="57" applyFont="1" applyFill="1" applyBorder="1" applyAlignment="1">
      <alignment horizontal="center" vertical="center" wrapText="1"/>
    </xf>
    <xf numFmtId="0" fontId="38" fillId="0" borderId="0" xfId="37" applyFont="1" applyFill="1" applyAlignment="1">
      <alignment horizontal="right" vertical="center"/>
    </xf>
    <xf numFmtId="0" fontId="38" fillId="0" borderId="0" xfId="37" applyFont="1" applyFill="1" applyAlignment="1">
      <alignment horizontal="right"/>
    </xf>
    <xf numFmtId="0" fontId="40" fillId="0" borderId="0" xfId="55" applyFont="1" applyFill="1" applyAlignment="1">
      <alignment vertical="center"/>
    </xf>
    <xf numFmtId="0" fontId="36" fillId="0" borderId="0" xfId="55" applyFont="1" applyFill="1" applyAlignment="1">
      <alignment vertical="top"/>
    </xf>
    <xf numFmtId="0" fontId="36" fillId="0" borderId="10" xfId="55" applyNumberFormat="1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0" borderId="0" xfId="0" applyFont="1" applyAlignment="1">
      <alignment vertical="center" wrapText="1"/>
    </xf>
    <xf numFmtId="49" fontId="36" fillId="0" borderId="10" xfId="55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left" vertical="center" wrapText="1" indent="1"/>
    </xf>
    <xf numFmtId="0" fontId="12" fillId="0" borderId="10" xfId="57" applyFont="1" applyFill="1" applyBorder="1" applyAlignment="1">
      <alignment horizontal="left" vertical="center" wrapText="1" indent="3"/>
    </xf>
    <xf numFmtId="0" fontId="12" fillId="0" borderId="10" xfId="57" applyFont="1" applyFill="1" applyBorder="1" applyAlignment="1">
      <alignment horizontal="left" vertical="center" wrapText="1" indent="5"/>
    </xf>
    <xf numFmtId="0" fontId="12" fillId="24" borderId="0" xfId="57" applyFont="1" applyFill="1" applyAlignment="1">
      <alignment horizontal="right"/>
    </xf>
    <xf numFmtId="0" fontId="12" fillId="24" borderId="10" xfId="57" applyFont="1" applyFill="1" applyBorder="1" applyAlignment="1">
      <alignment horizontal="center" vertical="center" wrapText="1"/>
    </xf>
    <xf numFmtId="49" fontId="55" fillId="24" borderId="10" xfId="57" applyNumberFormat="1" applyFont="1" applyFill="1" applyBorder="1" applyAlignment="1">
      <alignment horizontal="center" vertical="center"/>
    </xf>
    <xf numFmtId="0" fontId="55" fillId="24" borderId="10" xfId="57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44" fillId="0" borderId="0" xfId="0" applyFont="1" applyFill="1" applyAlignment="1">
      <alignment vertical="top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35" fillId="0" borderId="10" xfId="45" applyFont="1" applyFill="1" applyBorder="1" applyAlignment="1">
      <alignment horizontal="center" vertical="center" wrapText="1"/>
    </xf>
    <xf numFmtId="0" fontId="35" fillId="0" borderId="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36" fillId="0" borderId="10" xfId="55" applyFont="1" applyFill="1" applyBorder="1" applyAlignment="1">
      <alignment horizontal="center" vertical="center" wrapText="1"/>
    </xf>
    <xf numFmtId="0" fontId="36" fillId="0" borderId="10" xfId="55" applyFont="1" applyFill="1" applyBorder="1" applyAlignment="1">
      <alignment horizontal="left" vertical="center" wrapText="1"/>
    </xf>
    <xf numFmtId="0" fontId="62" fillId="0" borderId="10" xfId="55" applyFont="1" applyFill="1" applyBorder="1" applyAlignment="1">
      <alignment horizontal="center" vertical="center" wrapText="1"/>
    </xf>
    <xf numFmtId="168" fontId="36" fillId="0" borderId="10" xfId="55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167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 applyAlignment="1">
      <alignment horizontal="center" vertical="center" wrapText="1"/>
    </xf>
    <xf numFmtId="168" fontId="12" fillId="0" borderId="10" xfId="0" applyNumberFormat="1" applyFont="1" applyFill="1" applyBorder="1"/>
    <xf numFmtId="0" fontId="35" fillId="0" borderId="10" xfId="45" applyFont="1" applyFill="1" applyBorder="1" applyAlignment="1">
      <alignment horizontal="left" vertical="center" wrapText="1"/>
    </xf>
    <xf numFmtId="0" fontId="63" fillId="0" borderId="10" xfId="45" applyFont="1" applyFill="1" applyBorder="1" applyAlignment="1">
      <alignment horizontal="center" vertical="center"/>
    </xf>
    <xf numFmtId="167" fontId="35" fillId="0" borderId="10" xfId="45" applyNumberFormat="1" applyFont="1" applyFill="1" applyBorder="1" applyAlignment="1">
      <alignment horizontal="center" vertical="center"/>
    </xf>
    <xf numFmtId="168" fontId="35" fillId="0" borderId="10" xfId="45" applyNumberFormat="1" applyFont="1" applyFill="1" applyBorder="1" applyAlignment="1">
      <alignment horizontal="center" vertical="center"/>
    </xf>
    <xf numFmtId="168" fontId="12" fillId="0" borderId="10" xfId="0" applyNumberFormat="1" applyFont="1" applyFill="1" applyBorder="1" applyAlignment="1">
      <alignment horizontal="center" vertical="center"/>
    </xf>
    <xf numFmtId="168" fontId="35" fillId="0" borderId="0" xfId="45" applyNumberFormat="1" applyFont="1" applyFill="1" applyBorder="1" applyAlignment="1">
      <alignment horizontal="center" vertical="center"/>
    </xf>
    <xf numFmtId="168" fontId="12" fillId="0" borderId="0" xfId="0" applyNumberFormat="1" applyFont="1" applyFill="1"/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0" xfId="0" applyFont="1" applyFill="1" applyAlignment="1"/>
    <xf numFmtId="0" fontId="12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35" fillId="0" borderId="10" xfId="45" applyFont="1" applyFill="1" applyBorder="1" applyAlignment="1">
      <alignment horizontal="center" vertical="center"/>
    </xf>
    <xf numFmtId="0" fontId="12" fillId="0" borderId="10" xfId="0" applyFont="1" applyBorder="1"/>
    <xf numFmtId="168" fontId="12" fillId="0" borderId="10" xfId="0" applyNumberFormat="1" applyFont="1" applyBorder="1" applyAlignment="1">
      <alignment horizontal="center" vertical="center"/>
    </xf>
    <xf numFmtId="0" fontId="35" fillId="0" borderId="10" xfId="45" applyFont="1" applyFill="1" applyBorder="1" applyAlignment="1">
      <alignment horizontal="left" vertical="center"/>
    </xf>
    <xf numFmtId="4" fontId="12" fillId="24" borderId="10" xfId="57" applyNumberFormat="1" applyFont="1" applyFill="1" applyBorder="1" applyAlignment="1">
      <alignment horizontal="center" wrapText="1"/>
    </xf>
    <xf numFmtId="4" fontId="12" fillId="0" borderId="10" xfId="57" applyNumberFormat="1" applyFont="1" applyFill="1" applyBorder="1" applyAlignment="1">
      <alignment horizontal="center" wrapText="1"/>
    </xf>
    <xf numFmtId="168" fontId="36" fillId="0" borderId="18" xfId="55" applyNumberFormat="1" applyFont="1" applyFill="1" applyBorder="1" applyAlignment="1">
      <alignment horizontal="center" vertical="center" wrapText="1"/>
    </xf>
    <xf numFmtId="168" fontId="36" fillId="0" borderId="19" xfId="55" applyNumberFormat="1" applyFont="1" applyFill="1" applyBorder="1" applyAlignment="1">
      <alignment horizontal="center" vertical="center" wrapText="1"/>
    </xf>
    <xf numFmtId="168" fontId="36" fillId="0" borderId="20" xfId="55" applyNumberFormat="1" applyFont="1" applyFill="1" applyBorder="1" applyAlignment="1">
      <alignment horizontal="center" vertical="center" wrapText="1"/>
    </xf>
    <xf numFmtId="168" fontId="12" fillId="0" borderId="18" xfId="0" applyNumberFormat="1" applyFont="1" applyBorder="1" applyAlignment="1">
      <alignment horizontal="center" vertical="center"/>
    </xf>
    <xf numFmtId="168" fontId="12" fillId="0" borderId="19" xfId="0" applyNumberFormat="1" applyFont="1" applyBorder="1" applyAlignment="1">
      <alignment horizontal="center" vertical="center"/>
    </xf>
    <xf numFmtId="168" fontId="12" fillId="0" borderId="20" xfId="0" applyNumberFormat="1" applyFont="1" applyBorder="1" applyAlignment="1">
      <alignment horizontal="center" vertical="center"/>
    </xf>
    <xf numFmtId="4" fontId="12" fillId="24" borderId="0" xfId="57" applyNumberFormat="1" applyFont="1" applyFill="1"/>
    <xf numFmtId="0" fontId="12" fillId="0" borderId="0" xfId="0" applyFont="1" applyFill="1" applyAlignment="1">
      <alignment wrapText="1"/>
    </xf>
    <xf numFmtId="0" fontId="12" fillId="0" borderId="0" xfId="0" applyFont="1" applyFill="1" applyBorder="1" applyAlignment="1">
      <alignment wrapText="1"/>
    </xf>
    <xf numFmtId="168" fontId="12" fillId="0" borderId="0" xfId="0" applyNumberFormat="1" applyFont="1" applyFill="1" applyAlignment="1">
      <alignment wrapText="1"/>
    </xf>
    <xf numFmtId="168" fontId="12" fillId="0" borderId="0" xfId="0" applyNumberFormat="1" applyFont="1" applyFill="1" applyBorder="1" applyAlignment="1">
      <alignment wrapText="1"/>
    </xf>
    <xf numFmtId="3" fontId="12" fillId="0" borderId="0" xfId="0" applyNumberFormat="1" applyFont="1" applyFill="1" applyBorder="1" applyAlignment="1">
      <alignment wrapText="1"/>
    </xf>
    <xf numFmtId="167" fontId="12" fillId="0" borderId="0" xfId="0" applyNumberFormat="1" applyFont="1" applyFill="1"/>
    <xf numFmtId="168" fontId="12" fillId="0" borderId="0" xfId="0" applyNumberFormat="1" applyFont="1"/>
    <xf numFmtId="0" fontId="12" fillId="0" borderId="21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12" fillId="0" borderId="0" xfId="0" applyFont="1" applyFill="1"/>
    <xf numFmtId="0" fontId="41" fillId="0" borderId="0" xfId="0" applyFont="1" applyFill="1" applyAlignment="1">
      <alignment horizontal="center" vertical="center"/>
    </xf>
    <xf numFmtId="0" fontId="39" fillId="0" borderId="0" xfId="55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36" fillId="0" borderId="0" xfId="55" applyFont="1" applyFill="1" applyAlignment="1">
      <alignment horizontal="center" vertical="top"/>
    </xf>
    <xf numFmtId="0" fontId="41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textRotation="90" wrapText="1"/>
    </xf>
    <xf numFmtId="0" fontId="41" fillId="0" borderId="0" xfId="0" applyFont="1" applyFill="1" applyAlignment="1">
      <alignment horizontal="center"/>
    </xf>
    <xf numFmtId="1" fontId="13" fillId="0" borderId="16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/>
    </xf>
    <xf numFmtId="0" fontId="35" fillId="0" borderId="12" xfId="45" applyFont="1" applyFill="1" applyBorder="1" applyAlignment="1">
      <alignment horizontal="center" vertical="center"/>
    </xf>
    <xf numFmtId="0" fontId="35" fillId="0" borderId="17" xfId="45" applyFont="1" applyFill="1" applyBorder="1" applyAlignment="1">
      <alignment horizontal="center" vertical="center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right"/>
    </xf>
    <xf numFmtId="0" fontId="35" fillId="0" borderId="10" xfId="45" applyFont="1" applyFill="1" applyBorder="1" applyAlignment="1">
      <alignment horizontal="center" vertical="center" wrapText="1"/>
    </xf>
    <xf numFmtId="0" fontId="34" fillId="0" borderId="0" xfId="44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35" fillId="0" borderId="15" xfId="45" applyFont="1" applyFill="1" applyBorder="1" applyAlignment="1">
      <alignment horizontal="center" vertical="center"/>
    </xf>
    <xf numFmtId="0" fontId="13" fillId="0" borderId="16" xfId="46" applyFont="1" applyFill="1" applyBorder="1" applyAlignment="1">
      <alignment horizontal="center"/>
    </xf>
    <xf numFmtId="0" fontId="35" fillId="0" borderId="11" xfId="45" applyFont="1" applyFill="1" applyBorder="1" applyAlignment="1">
      <alignment horizontal="center" vertical="center" wrapText="1"/>
    </xf>
    <xf numFmtId="0" fontId="35" fillId="0" borderId="14" xfId="45" applyFont="1" applyFill="1" applyBorder="1" applyAlignment="1">
      <alignment horizontal="center" vertical="center" wrapText="1"/>
    </xf>
    <xf numFmtId="0" fontId="35" fillId="0" borderId="13" xfId="45" applyFont="1" applyFill="1" applyBorder="1" applyAlignment="1">
      <alignment horizontal="center" vertical="center" wrapText="1"/>
    </xf>
    <xf numFmtId="0" fontId="36" fillId="0" borderId="0" xfId="55" applyFont="1"/>
    <xf numFmtId="0" fontId="40" fillId="0" borderId="0" xfId="55" applyFont="1" applyFill="1" applyAlignment="1">
      <alignment horizontal="center"/>
    </xf>
    <xf numFmtId="0" fontId="47" fillId="0" borderId="0" xfId="44" applyFont="1" applyFill="1" applyBorder="1" applyAlignment="1">
      <alignment horizontal="center"/>
    </xf>
    <xf numFmtId="0" fontId="35" fillId="0" borderId="10" xfId="45" applyFont="1" applyFill="1" applyBorder="1" applyAlignment="1">
      <alignment horizontal="center" vertical="center"/>
    </xf>
    <xf numFmtId="0" fontId="34" fillId="0" borderId="0" xfId="44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36" fillId="24" borderId="0" xfId="272" applyFont="1" applyFill="1" applyAlignment="1">
      <alignment horizontal="center" vertical="center"/>
    </xf>
    <xf numFmtId="0" fontId="39" fillId="24" borderId="0" xfId="272" applyFont="1" applyFill="1" applyAlignment="1">
      <alignment horizontal="center" vertical="center"/>
    </xf>
    <xf numFmtId="0" fontId="43" fillId="24" borderId="0" xfId="272" applyFont="1" applyFill="1" applyAlignment="1">
      <alignment horizontal="center" vertical="top"/>
    </xf>
    <xf numFmtId="0" fontId="50" fillId="24" borderId="0" xfId="57" applyFont="1" applyFill="1" applyBorder="1" applyAlignment="1">
      <alignment horizontal="center" vertical="center" wrapText="1"/>
    </xf>
    <xf numFmtId="0" fontId="12" fillId="24" borderId="0" xfId="57" applyFont="1" applyFill="1" applyAlignment="1">
      <alignment horizontal="left" vertical="top" wrapText="1"/>
    </xf>
    <xf numFmtId="49" fontId="49" fillId="24" borderId="0" xfId="57" applyNumberFormat="1" applyFont="1" applyFill="1" applyAlignment="1">
      <alignment horizontal="center" vertical="center"/>
    </xf>
    <xf numFmtId="0" fontId="12" fillId="24" borderId="10" xfId="57" applyFont="1" applyFill="1" applyBorder="1" applyAlignment="1">
      <alignment horizontal="left" vertical="center" wrapText="1"/>
    </xf>
    <xf numFmtId="49" fontId="56" fillId="24" borderId="10" xfId="57" applyNumberFormat="1" applyFont="1" applyFill="1" applyBorder="1" applyAlignment="1">
      <alignment horizontal="center" vertical="center" wrapText="1"/>
    </xf>
    <xf numFmtId="0" fontId="57" fillId="24" borderId="10" xfId="57" applyFont="1" applyFill="1" applyBorder="1" applyAlignment="1">
      <alignment horizontal="center" vertical="center" wrapText="1"/>
    </xf>
    <xf numFmtId="0" fontId="44" fillId="24" borderId="0" xfId="57" applyFont="1" applyFill="1" applyAlignment="1">
      <alignment horizontal="center"/>
    </xf>
    <xf numFmtId="167" fontId="12" fillId="0" borderId="10" xfId="0" applyNumberFormat="1" applyFont="1" applyFill="1" applyBorder="1" applyAlignment="1">
      <alignment horizontal="center" vertical="center"/>
    </xf>
  </cellXfs>
  <cellStyles count="283">
    <cellStyle name="20% — акцент1" xfId="1" builtinId="30" customBuiltin="1"/>
    <cellStyle name="20% - Акцент1 2" xfId="60" xr:uid="{00000000-0005-0000-0000-000001000000}"/>
    <cellStyle name="20% — акцент2" xfId="2" builtinId="34" customBuiltin="1"/>
    <cellStyle name="20% - Акцент2 2" xfId="61" xr:uid="{00000000-0005-0000-0000-000003000000}"/>
    <cellStyle name="20% — акцент3" xfId="3" builtinId="38" customBuiltin="1"/>
    <cellStyle name="20% - Акцент3 2" xfId="62" xr:uid="{00000000-0005-0000-0000-000005000000}"/>
    <cellStyle name="20% — акцент4" xfId="4" builtinId="42" customBuiltin="1"/>
    <cellStyle name="20% - Акцент4 2" xfId="63" xr:uid="{00000000-0005-0000-0000-000007000000}"/>
    <cellStyle name="20% — акцент5" xfId="5" builtinId="46" customBuiltin="1"/>
    <cellStyle name="20% - Акцент5 2" xfId="64" xr:uid="{00000000-0005-0000-0000-000009000000}"/>
    <cellStyle name="20% — акцент6" xfId="6" builtinId="50" customBuiltin="1"/>
    <cellStyle name="20% - Акцент6 2" xfId="65" xr:uid="{00000000-0005-0000-0000-00000B000000}"/>
    <cellStyle name="40% — акцент1" xfId="7" builtinId="31" customBuiltin="1"/>
    <cellStyle name="40% - Акцент1 2" xfId="66" xr:uid="{00000000-0005-0000-0000-00000D000000}"/>
    <cellStyle name="40% — акцент2" xfId="8" builtinId="35" customBuiltin="1"/>
    <cellStyle name="40% - Акцент2 2" xfId="67" xr:uid="{00000000-0005-0000-0000-00000F000000}"/>
    <cellStyle name="40% — акцент3" xfId="9" builtinId="39" customBuiltin="1"/>
    <cellStyle name="40% - Акцент3 2" xfId="68" xr:uid="{00000000-0005-0000-0000-000011000000}"/>
    <cellStyle name="40% — акцент4" xfId="10" builtinId="43" customBuiltin="1"/>
    <cellStyle name="40% - Акцент4 2" xfId="69" xr:uid="{00000000-0005-0000-0000-000013000000}"/>
    <cellStyle name="40% — акцент5" xfId="11" builtinId="47" customBuiltin="1"/>
    <cellStyle name="40% - Акцент5 2" xfId="70" xr:uid="{00000000-0005-0000-0000-000015000000}"/>
    <cellStyle name="40% — акцент6" xfId="12" builtinId="51" customBuiltin="1"/>
    <cellStyle name="40% - Акцент6 2" xfId="71" xr:uid="{00000000-0005-0000-0000-000017000000}"/>
    <cellStyle name="60% — акцент1" xfId="13" builtinId="32" customBuiltin="1"/>
    <cellStyle name="60% - Акцент1 2" xfId="72" xr:uid="{00000000-0005-0000-0000-000019000000}"/>
    <cellStyle name="60% — акцент2" xfId="14" builtinId="36" customBuiltin="1"/>
    <cellStyle name="60% - Акцент2 2" xfId="73" xr:uid="{00000000-0005-0000-0000-00001B000000}"/>
    <cellStyle name="60% — акцент3" xfId="15" builtinId="40" customBuiltin="1"/>
    <cellStyle name="60% - Акцент3 2" xfId="74" xr:uid="{00000000-0005-0000-0000-00001D000000}"/>
    <cellStyle name="60% — акцент4" xfId="16" builtinId="44" customBuiltin="1"/>
    <cellStyle name="60% - Акцент4 2" xfId="75" xr:uid="{00000000-0005-0000-0000-00001F000000}"/>
    <cellStyle name="60% — акцент5" xfId="17" builtinId="48" customBuiltin="1"/>
    <cellStyle name="60% - Акцент5 2" xfId="76" xr:uid="{00000000-0005-0000-0000-000021000000}"/>
    <cellStyle name="60% — акцент6" xfId="18" builtinId="52" customBuiltin="1"/>
    <cellStyle name="60% - Акцент6 2" xfId="77" xr:uid="{00000000-0005-0000-0000-000023000000}"/>
    <cellStyle name="Normal 2" xfId="78" xr:uid="{00000000-0005-0000-0000-000024000000}"/>
    <cellStyle name="Акцент1" xfId="19" builtinId="29" customBuiltin="1"/>
    <cellStyle name="Акцент1 2" xfId="79" xr:uid="{00000000-0005-0000-0000-000026000000}"/>
    <cellStyle name="Акцент2" xfId="20" builtinId="33" customBuiltin="1"/>
    <cellStyle name="Акцент2 2" xfId="80" xr:uid="{00000000-0005-0000-0000-000028000000}"/>
    <cellStyle name="Акцент3" xfId="21" builtinId="37" customBuiltin="1"/>
    <cellStyle name="Акцент3 2" xfId="81" xr:uid="{00000000-0005-0000-0000-00002A000000}"/>
    <cellStyle name="Акцент4" xfId="22" builtinId="41" customBuiltin="1"/>
    <cellStyle name="Акцент4 2" xfId="82" xr:uid="{00000000-0005-0000-0000-00002C000000}"/>
    <cellStyle name="Акцент5" xfId="23" builtinId="45" customBuiltin="1"/>
    <cellStyle name="Акцент5 2" xfId="83" xr:uid="{00000000-0005-0000-0000-00002E000000}"/>
    <cellStyle name="Акцент6" xfId="24" builtinId="49" customBuiltin="1"/>
    <cellStyle name="Акцент6 2" xfId="84" xr:uid="{00000000-0005-0000-0000-000030000000}"/>
    <cellStyle name="Ввод " xfId="25" builtinId="20" customBuiltin="1"/>
    <cellStyle name="Ввод  2" xfId="85" xr:uid="{00000000-0005-0000-0000-000032000000}"/>
    <cellStyle name="Вывод" xfId="26" builtinId="21" customBuiltin="1"/>
    <cellStyle name="Вывод 2" xfId="86" xr:uid="{00000000-0005-0000-0000-000034000000}"/>
    <cellStyle name="Вычисление" xfId="27" builtinId="22" customBuiltin="1"/>
    <cellStyle name="Вычисление 2" xfId="87" xr:uid="{00000000-0005-0000-0000-000036000000}"/>
    <cellStyle name="Заголовок 1" xfId="28" builtinId="16" customBuiltin="1"/>
    <cellStyle name="Заголовок 1 2" xfId="88" xr:uid="{00000000-0005-0000-0000-000038000000}"/>
    <cellStyle name="Заголовок 2" xfId="29" builtinId="17" customBuiltin="1"/>
    <cellStyle name="Заголовок 2 2" xfId="89" xr:uid="{00000000-0005-0000-0000-00003A000000}"/>
    <cellStyle name="Заголовок 3" xfId="30" builtinId="18" customBuiltin="1"/>
    <cellStyle name="Заголовок 3 2" xfId="90" xr:uid="{00000000-0005-0000-0000-00003C000000}"/>
    <cellStyle name="Заголовок 4" xfId="31" builtinId="19" customBuiltin="1"/>
    <cellStyle name="Заголовок 4 2" xfId="91" xr:uid="{00000000-0005-0000-0000-00003E000000}"/>
    <cellStyle name="Итог" xfId="32" builtinId="25" customBuiltin="1"/>
    <cellStyle name="Итог 2" xfId="92" xr:uid="{00000000-0005-0000-0000-000040000000}"/>
    <cellStyle name="Контрольная ячейка" xfId="33" builtinId="23" customBuiltin="1"/>
    <cellStyle name="Контрольная ячейка 2" xfId="93" xr:uid="{00000000-0005-0000-0000-000042000000}"/>
    <cellStyle name="Название" xfId="34" builtinId="15" customBuiltin="1"/>
    <cellStyle name="Название 2" xfId="94" xr:uid="{00000000-0005-0000-0000-000044000000}"/>
    <cellStyle name="Нейтральный" xfId="35" builtinId="28" customBuiltin="1"/>
    <cellStyle name="Нейтральный 2" xfId="95" xr:uid="{00000000-0005-0000-0000-000046000000}"/>
    <cellStyle name="Обычный" xfId="0" builtinId="0"/>
    <cellStyle name="Обычный 10" xfId="272" xr:uid="{00000000-0005-0000-0000-000048000000}"/>
    <cellStyle name="Обычный 12" xfId="274" xr:uid="{00000000-0005-0000-0000-000049000000}"/>
    <cellStyle name="Обычный 12 2" xfId="48" xr:uid="{00000000-0005-0000-0000-00004A000000}"/>
    <cellStyle name="Обычный 2" xfId="36" xr:uid="{00000000-0005-0000-0000-00004B000000}"/>
    <cellStyle name="Обычный 2 26 2" xfId="108" xr:uid="{00000000-0005-0000-0000-00004C000000}"/>
    <cellStyle name="Обычный 3" xfId="37" xr:uid="{00000000-0005-0000-0000-00004D000000}"/>
    <cellStyle name="Обычный 3 10 2" xfId="275" xr:uid="{00000000-0005-0000-0000-00004E000000}"/>
    <cellStyle name="Обычный 3 2" xfId="57" xr:uid="{00000000-0005-0000-0000-00004F000000}"/>
    <cellStyle name="Обычный 3 2 2 2" xfId="49" xr:uid="{00000000-0005-0000-0000-000050000000}"/>
    <cellStyle name="Обычный 3 21" xfId="103" xr:uid="{00000000-0005-0000-0000-000051000000}"/>
    <cellStyle name="Обычный 30" xfId="276" xr:uid="{00000000-0005-0000-0000-000052000000}"/>
    <cellStyle name="Обычный 4" xfId="44" xr:uid="{00000000-0005-0000-0000-000053000000}"/>
    <cellStyle name="Обычный 4 2" xfId="56" xr:uid="{00000000-0005-0000-0000-000054000000}"/>
    <cellStyle name="Обычный 5" xfId="45" xr:uid="{00000000-0005-0000-0000-000055000000}"/>
    <cellStyle name="Обычный 6" xfId="47" xr:uid="{00000000-0005-0000-0000-000056000000}"/>
    <cellStyle name="Обычный 6 2" xfId="53" xr:uid="{00000000-0005-0000-0000-000057000000}"/>
    <cellStyle name="Обычный 6 2 2" xfId="54" xr:uid="{00000000-0005-0000-0000-000058000000}"/>
    <cellStyle name="Обычный 6 2 2 2" xfId="110" xr:uid="{00000000-0005-0000-0000-000059000000}"/>
    <cellStyle name="Обычный 6 2 2 2 2" xfId="127" xr:uid="{00000000-0005-0000-0000-00005A000000}"/>
    <cellStyle name="Обычный 6 2 2 2 2 2" xfId="131" xr:uid="{00000000-0005-0000-0000-00005B000000}"/>
    <cellStyle name="Обычный 6 2 2 2 2 2 2" xfId="132" xr:uid="{00000000-0005-0000-0000-00005C000000}"/>
    <cellStyle name="Обычный 6 2 2 2 2 2 3" xfId="133" xr:uid="{00000000-0005-0000-0000-00005D000000}"/>
    <cellStyle name="Обычный 6 2 2 2 2 3" xfId="134" xr:uid="{00000000-0005-0000-0000-00005E000000}"/>
    <cellStyle name="Обычный 6 2 2 2 2 4" xfId="135" xr:uid="{00000000-0005-0000-0000-00005F000000}"/>
    <cellStyle name="Обычный 6 2 2 2 3" xfId="129" xr:uid="{00000000-0005-0000-0000-000060000000}"/>
    <cellStyle name="Обычный 6 2 2 2 3 2" xfId="136" xr:uid="{00000000-0005-0000-0000-000061000000}"/>
    <cellStyle name="Обычный 6 2 2 2 3 3" xfId="137" xr:uid="{00000000-0005-0000-0000-000062000000}"/>
    <cellStyle name="Обычный 6 2 2 2 4" xfId="138" xr:uid="{00000000-0005-0000-0000-000063000000}"/>
    <cellStyle name="Обычный 6 2 2 2 5" xfId="139" xr:uid="{00000000-0005-0000-0000-000064000000}"/>
    <cellStyle name="Обычный 6 2 2 3" xfId="122" xr:uid="{00000000-0005-0000-0000-000065000000}"/>
    <cellStyle name="Обычный 6 2 2 3 2" xfId="140" xr:uid="{00000000-0005-0000-0000-000066000000}"/>
    <cellStyle name="Обычный 6 2 2 3 2 2" xfId="141" xr:uid="{00000000-0005-0000-0000-000067000000}"/>
    <cellStyle name="Обычный 6 2 2 3 2 3" xfId="142" xr:uid="{00000000-0005-0000-0000-000068000000}"/>
    <cellStyle name="Обычный 6 2 2 3 3" xfId="143" xr:uid="{00000000-0005-0000-0000-000069000000}"/>
    <cellStyle name="Обычный 6 2 2 3 4" xfId="144" xr:uid="{00000000-0005-0000-0000-00006A000000}"/>
    <cellStyle name="Обычный 6 2 2 4" xfId="115" xr:uid="{00000000-0005-0000-0000-00006B000000}"/>
    <cellStyle name="Обычный 6 2 2 4 2" xfId="145" xr:uid="{00000000-0005-0000-0000-00006C000000}"/>
    <cellStyle name="Обычный 6 2 2 4 2 2" xfId="146" xr:uid="{00000000-0005-0000-0000-00006D000000}"/>
    <cellStyle name="Обычный 6 2 2 4 2 3" xfId="147" xr:uid="{00000000-0005-0000-0000-00006E000000}"/>
    <cellStyle name="Обычный 6 2 2 4 3" xfId="148" xr:uid="{00000000-0005-0000-0000-00006F000000}"/>
    <cellStyle name="Обычный 6 2 2 4 4" xfId="149" xr:uid="{00000000-0005-0000-0000-000070000000}"/>
    <cellStyle name="Обычный 6 2 2 5" xfId="150" xr:uid="{00000000-0005-0000-0000-000071000000}"/>
    <cellStyle name="Обычный 6 2 2 5 2" xfId="151" xr:uid="{00000000-0005-0000-0000-000072000000}"/>
    <cellStyle name="Обычный 6 2 2 5 3" xfId="152" xr:uid="{00000000-0005-0000-0000-000073000000}"/>
    <cellStyle name="Обычный 6 2 2 6" xfId="153" xr:uid="{00000000-0005-0000-0000-000074000000}"/>
    <cellStyle name="Обычный 6 2 2 7" xfId="154" xr:uid="{00000000-0005-0000-0000-000075000000}"/>
    <cellStyle name="Обычный 6 2 2 8" xfId="155" xr:uid="{00000000-0005-0000-0000-000076000000}"/>
    <cellStyle name="Обычный 6 2 3" xfId="102" xr:uid="{00000000-0005-0000-0000-000077000000}"/>
    <cellStyle name="Обычный 6 2 3 2" xfId="109" xr:uid="{00000000-0005-0000-0000-000078000000}"/>
    <cellStyle name="Обычный 6 2 3 2 2" xfId="126" xr:uid="{00000000-0005-0000-0000-000079000000}"/>
    <cellStyle name="Обычный 6 2 3 2 2 2" xfId="156" xr:uid="{00000000-0005-0000-0000-00007A000000}"/>
    <cellStyle name="Обычный 6 2 3 2 2 2 2" xfId="157" xr:uid="{00000000-0005-0000-0000-00007B000000}"/>
    <cellStyle name="Обычный 6 2 3 2 2 2 3" xfId="158" xr:uid="{00000000-0005-0000-0000-00007C000000}"/>
    <cellStyle name="Обычный 6 2 3 2 2 3" xfId="159" xr:uid="{00000000-0005-0000-0000-00007D000000}"/>
    <cellStyle name="Обычный 6 2 3 2 2 4" xfId="160" xr:uid="{00000000-0005-0000-0000-00007E000000}"/>
    <cellStyle name="Обычный 6 2 3 2 3" xfId="128" xr:uid="{00000000-0005-0000-0000-00007F000000}"/>
    <cellStyle name="Обычный 6 2 3 2 3 2" xfId="161" xr:uid="{00000000-0005-0000-0000-000080000000}"/>
    <cellStyle name="Обычный 6 2 3 2 3 3" xfId="162" xr:uid="{00000000-0005-0000-0000-000081000000}"/>
    <cellStyle name="Обычный 6 2 3 2 4" xfId="163" xr:uid="{00000000-0005-0000-0000-000082000000}"/>
    <cellStyle name="Обычный 6 2 3 2 5" xfId="164" xr:uid="{00000000-0005-0000-0000-000083000000}"/>
    <cellStyle name="Обычный 6 2 3 3" xfId="124" xr:uid="{00000000-0005-0000-0000-000084000000}"/>
    <cellStyle name="Обычный 6 2 3 3 2" xfId="165" xr:uid="{00000000-0005-0000-0000-000085000000}"/>
    <cellStyle name="Обычный 6 2 3 3 2 2" xfId="166" xr:uid="{00000000-0005-0000-0000-000086000000}"/>
    <cellStyle name="Обычный 6 2 3 3 2 3" xfId="167" xr:uid="{00000000-0005-0000-0000-000087000000}"/>
    <cellStyle name="Обычный 6 2 3 3 3" xfId="168" xr:uid="{00000000-0005-0000-0000-000088000000}"/>
    <cellStyle name="Обычный 6 2 3 3 4" xfId="169" xr:uid="{00000000-0005-0000-0000-000089000000}"/>
    <cellStyle name="Обычный 6 2 3 4" xfId="117" xr:uid="{00000000-0005-0000-0000-00008A000000}"/>
    <cellStyle name="Обычный 6 2 3 4 2" xfId="170" xr:uid="{00000000-0005-0000-0000-00008B000000}"/>
    <cellStyle name="Обычный 6 2 3 4 2 2" xfId="171" xr:uid="{00000000-0005-0000-0000-00008C000000}"/>
    <cellStyle name="Обычный 6 2 3 4 2 3" xfId="172" xr:uid="{00000000-0005-0000-0000-00008D000000}"/>
    <cellStyle name="Обычный 6 2 3 4 3" xfId="173" xr:uid="{00000000-0005-0000-0000-00008E000000}"/>
    <cellStyle name="Обычный 6 2 3 4 4" xfId="174" xr:uid="{00000000-0005-0000-0000-00008F000000}"/>
    <cellStyle name="Обычный 6 2 3 5" xfId="175" xr:uid="{00000000-0005-0000-0000-000090000000}"/>
    <cellStyle name="Обычный 6 2 3 5 2" xfId="176" xr:uid="{00000000-0005-0000-0000-000091000000}"/>
    <cellStyle name="Обычный 6 2 3 5 3" xfId="177" xr:uid="{00000000-0005-0000-0000-000092000000}"/>
    <cellStyle name="Обычный 6 2 3 6" xfId="178" xr:uid="{00000000-0005-0000-0000-000093000000}"/>
    <cellStyle name="Обычный 6 2 3 7" xfId="179" xr:uid="{00000000-0005-0000-0000-000094000000}"/>
    <cellStyle name="Обычный 6 2 3 8" xfId="180" xr:uid="{00000000-0005-0000-0000-000095000000}"/>
    <cellStyle name="Обычный 6 2 4" xfId="121" xr:uid="{00000000-0005-0000-0000-000096000000}"/>
    <cellStyle name="Обычный 6 2 4 2" xfId="181" xr:uid="{00000000-0005-0000-0000-000097000000}"/>
    <cellStyle name="Обычный 6 2 4 2 2" xfId="182" xr:uid="{00000000-0005-0000-0000-000098000000}"/>
    <cellStyle name="Обычный 6 2 4 2 3" xfId="183" xr:uid="{00000000-0005-0000-0000-000099000000}"/>
    <cellStyle name="Обычный 6 2 4 3" xfId="184" xr:uid="{00000000-0005-0000-0000-00009A000000}"/>
    <cellStyle name="Обычный 6 2 4 4" xfId="185" xr:uid="{00000000-0005-0000-0000-00009B000000}"/>
    <cellStyle name="Обычный 6 2 5" xfId="114" xr:uid="{00000000-0005-0000-0000-00009C000000}"/>
    <cellStyle name="Обычный 6 2 5 2" xfId="186" xr:uid="{00000000-0005-0000-0000-00009D000000}"/>
    <cellStyle name="Обычный 6 2 5 2 2" xfId="187" xr:uid="{00000000-0005-0000-0000-00009E000000}"/>
    <cellStyle name="Обычный 6 2 5 2 3" xfId="188" xr:uid="{00000000-0005-0000-0000-00009F000000}"/>
    <cellStyle name="Обычный 6 2 5 3" xfId="189" xr:uid="{00000000-0005-0000-0000-0000A0000000}"/>
    <cellStyle name="Обычный 6 2 5 4" xfId="190" xr:uid="{00000000-0005-0000-0000-0000A1000000}"/>
    <cellStyle name="Обычный 6 2 6" xfId="191" xr:uid="{00000000-0005-0000-0000-0000A2000000}"/>
    <cellStyle name="Обычный 6 2 6 2" xfId="192" xr:uid="{00000000-0005-0000-0000-0000A3000000}"/>
    <cellStyle name="Обычный 6 2 6 3" xfId="193" xr:uid="{00000000-0005-0000-0000-0000A4000000}"/>
    <cellStyle name="Обычный 6 2 7" xfId="194" xr:uid="{00000000-0005-0000-0000-0000A5000000}"/>
    <cellStyle name="Обычный 6 2 8" xfId="195" xr:uid="{00000000-0005-0000-0000-0000A6000000}"/>
    <cellStyle name="Обычный 6 2 9" xfId="196" xr:uid="{00000000-0005-0000-0000-0000A7000000}"/>
    <cellStyle name="Обычный 6 3" xfId="118" xr:uid="{00000000-0005-0000-0000-0000A8000000}"/>
    <cellStyle name="Обычный 6 3 2" xfId="197" xr:uid="{00000000-0005-0000-0000-0000A9000000}"/>
    <cellStyle name="Обычный 6 3 2 2" xfId="198" xr:uid="{00000000-0005-0000-0000-0000AA000000}"/>
    <cellStyle name="Обычный 6 3 2 3" xfId="199" xr:uid="{00000000-0005-0000-0000-0000AB000000}"/>
    <cellStyle name="Обычный 6 3 3" xfId="200" xr:uid="{00000000-0005-0000-0000-0000AC000000}"/>
    <cellStyle name="Обычный 6 3 4" xfId="201" xr:uid="{00000000-0005-0000-0000-0000AD000000}"/>
    <cellStyle name="Обычный 6 4" xfId="111" xr:uid="{00000000-0005-0000-0000-0000AE000000}"/>
    <cellStyle name="Обычный 6 4 2" xfId="202" xr:uid="{00000000-0005-0000-0000-0000AF000000}"/>
    <cellStyle name="Обычный 6 4 2 2" xfId="203" xr:uid="{00000000-0005-0000-0000-0000B0000000}"/>
    <cellStyle name="Обычный 6 4 2 3" xfId="204" xr:uid="{00000000-0005-0000-0000-0000B1000000}"/>
    <cellStyle name="Обычный 6 4 3" xfId="205" xr:uid="{00000000-0005-0000-0000-0000B2000000}"/>
    <cellStyle name="Обычный 6 4 4" xfId="206" xr:uid="{00000000-0005-0000-0000-0000B3000000}"/>
    <cellStyle name="Обычный 6 5" xfId="207" xr:uid="{00000000-0005-0000-0000-0000B4000000}"/>
    <cellStyle name="Обычный 6 5 2" xfId="208" xr:uid="{00000000-0005-0000-0000-0000B5000000}"/>
    <cellStyle name="Обычный 6 5 3" xfId="209" xr:uid="{00000000-0005-0000-0000-0000B6000000}"/>
    <cellStyle name="Обычный 6 6" xfId="210" xr:uid="{00000000-0005-0000-0000-0000B7000000}"/>
    <cellStyle name="Обычный 6 7" xfId="211" xr:uid="{00000000-0005-0000-0000-0000B8000000}"/>
    <cellStyle name="Обычный 6 8" xfId="212" xr:uid="{00000000-0005-0000-0000-0000B9000000}"/>
    <cellStyle name="Обычный 7" xfId="55" xr:uid="{00000000-0005-0000-0000-0000BA000000}"/>
    <cellStyle name="Обычный 7 2" xfId="59" xr:uid="{00000000-0005-0000-0000-0000BB000000}"/>
    <cellStyle name="Обычный 7 2 2" xfId="123" xr:uid="{00000000-0005-0000-0000-0000BC000000}"/>
    <cellStyle name="Обычный 7 2 2 2" xfId="213" xr:uid="{00000000-0005-0000-0000-0000BD000000}"/>
    <cellStyle name="Обычный 7 2 2 2 2" xfId="214" xr:uid="{00000000-0005-0000-0000-0000BE000000}"/>
    <cellStyle name="Обычный 7 2 2 2 3" xfId="215" xr:uid="{00000000-0005-0000-0000-0000BF000000}"/>
    <cellStyle name="Обычный 7 2 2 3" xfId="216" xr:uid="{00000000-0005-0000-0000-0000C0000000}"/>
    <cellStyle name="Обычный 7 2 2 4" xfId="217" xr:uid="{00000000-0005-0000-0000-0000C1000000}"/>
    <cellStyle name="Обычный 7 2 3" xfId="116" xr:uid="{00000000-0005-0000-0000-0000C2000000}"/>
    <cellStyle name="Обычный 7 2 3 2" xfId="218" xr:uid="{00000000-0005-0000-0000-0000C3000000}"/>
    <cellStyle name="Обычный 7 2 3 2 2" xfId="219" xr:uid="{00000000-0005-0000-0000-0000C4000000}"/>
    <cellStyle name="Обычный 7 2 3 2 3" xfId="220" xr:uid="{00000000-0005-0000-0000-0000C5000000}"/>
    <cellStyle name="Обычный 7 2 3 3" xfId="221" xr:uid="{00000000-0005-0000-0000-0000C6000000}"/>
    <cellStyle name="Обычный 7 2 3 4" xfId="222" xr:uid="{00000000-0005-0000-0000-0000C7000000}"/>
    <cellStyle name="Обычный 7 2 4" xfId="223" xr:uid="{00000000-0005-0000-0000-0000C8000000}"/>
    <cellStyle name="Обычный 7 2 4 2" xfId="224" xr:uid="{00000000-0005-0000-0000-0000C9000000}"/>
    <cellStyle name="Обычный 7 2 4 3" xfId="225" xr:uid="{00000000-0005-0000-0000-0000CA000000}"/>
    <cellStyle name="Обычный 7 2 5" xfId="226" xr:uid="{00000000-0005-0000-0000-0000CB000000}"/>
    <cellStyle name="Обычный 7 2 6" xfId="227" xr:uid="{00000000-0005-0000-0000-0000CC000000}"/>
    <cellStyle name="Обычный 7 2 7" xfId="228" xr:uid="{00000000-0005-0000-0000-0000CD000000}"/>
    <cellStyle name="Обычный 8" xfId="58" xr:uid="{00000000-0005-0000-0000-0000CE000000}"/>
    <cellStyle name="Обычный 9" xfId="107" xr:uid="{00000000-0005-0000-0000-0000CF000000}"/>
    <cellStyle name="Обычный 9 2" xfId="125" xr:uid="{00000000-0005-0000-0000-0000D0000000}"/>
    <cellStyle name="Обычный 9 2 2" xfId="229" xr:uid="{00000000-0005-0000-0000-0000D1000000}"/>
    <cellStyle name="Обычный 9 2 2 2" xfId="230" xr:uid="{00000000-0005-0000-0000-0000D2000000}"/>
    <cellStyle name="Обычный 9 2 2 3" xfId="231" xr:uid="{00000000-0005-0000-0000-0000D3000000}"/>
    <cellStyle name="Обычный 9 2 2 4" xfId="232" xr:uid="{00000000-0005-0000-0000-0000D4000000}"/>
    <cellStyle name="Обычный 9 2 3" xfId="233" xr:uid="{00000000-0005-0000-0000-0000D5000000}"/>
    <cellStyle name="Обычный 9 2 4" xfId="234" xr:uid="{00000000-0005-0000-0000-0000D6000000}"/>
    <cellStyle name="Обычный 9 3" xfId="130" xr:uid="{00000000-0005-0000-0000-0000D7000000}"/>
    <cellStyle name="Обычный 9 3 2" xfId="235" xr:uid="{00000000-0005-0000-0000-0000D8000000}"/>
    <cellStyle name="Обычный 9 3 3" xfId="236" xr:uid="{00000000-0005-0000-0000-0000D9000000}"/>
    <cellStyle name="Обычный 9 3 4" xfId="237" xr:uid="{00000000-0005-0000-0000-0000DA000000}"/>
    <cellStyle name="Обычный 9 4" xfId="238" xr:uid="{00000000-0005-0000-0000-0000DB000000}"/>
    <cellStyle name="Обычный 9 5" xfId="239" xr:uid="{00000000-0005-0000-0000-0000DC000000}"/>
    <cellStyle name="Обычный_Форматы по компаниям_last" xfId="46" xr:uid="{00000000-0005-0000-0000-0000DD000000}"/>
    <cellStyle name="Плохой" xfId="38" builtinId="27" customBuiltin="1"/>
    <cellStyle name="Плохой 2" xfId="96" xr:uid="{00000000-0005-0000-0000-0000DF000000}"/>
    <cellStyle name="Пояснение" xfId="39" builtinId="53" customBuiltin="1"/>
    <cellStyle name="Пояснение 2" xfId="97" xr:uid="{00000000-0005-0000-0000-0000E1000000}"/>
    <cellStyle name="Примечание" xfId="40" builtinId="10" customBuiltin="1"/>
    <cellStyle name="Примечание 2" xfId="98" xr:uid="{00000000-0005-0000-0000-0000E3000000}"/>
    <cellStyle name="Процентный 2" xfId="104" xr:uid="{00000000-0005-0000-0000-0000E4000000}"/>
    <cellStyle name="Процентный 2 3" xfId="277" xr:uid="{00000000-0005-0000-0000-0000E5000000}"/>
    <cellStyle name="Процентный 2 3 2" xfId="278" xr:uid="{00000000-0005-0000-0000-0000E6000000}"/>
    <cellStyle name="Процентный 3" xfId="105" xr:uid="{00000000-0005-0000-0000-0000E7000000}"/>
    <cellStyle name="Процентный 4" xfId="279" xr:uid="{00000000-0005-0000-0000-0000E8000000}"/>
    <cellStyle name="Связанная ячейка" xfId="41" builtinId="24" customBuiltin="1"/>
    <cellStyle name="Связанная ячейка 2" xfId="99" xr:uid="{00000000-0005-0000-0000-0000EA000000}"/>
    <cellStyle name="Стиль 1" xfId="106" xr:uid="{00000000-0005-0000-0000-0000EB000000}"/>
    <cellStyle name="Текст предупреждения" xfId="42" builtinId="11" customBuiltin="1"/>
    <cellStyle name="Текст предупреждения 2" xfId="100" xr:uid="{00000000-0005-0000-0000-0000ED000000}"/>
    <cellStyle name="Финансовый 2" xfId="50" xr:uid="{00000000-0005-0000-0000-0000EE000000}"/>
    <cellStyle name="Финансовый 2 2" xfId="119" xr:uid="{00000000-0005-0000-0000-0000EF000000}"/>
    <cellStyle name="Финансовый 2 2 2" xfId="240" xr:uid="{00000000-0005-0000-0000-0000F0000000}"/>
    <cellStyle name="Финансовый 2 2 2 2" xfId="241" xr:uid="{00000000-0005-0000-0000-0000F1000000}"/>
    <cellStyle name="Финансовый 2 2 2 2 2" xfId="51" xr:uid="{00000000-0005-0000-0000-0000F2000000}"/>
    <cellStyle name="Финансовый 2 2 2 3" xfId="242" xr:uid="{00000000-0005-0000-0000-0000F3000000}"/>
    <cellStyle name="Финансовый 2 2 3" xfId="243" xr:uid="{00000000-0005-0000-0000-0000F4000000}"/>
    <cellStyle name="Финансовый 2 2 4" xfId="244" xr:uid="{00000000-0005-0000-0000-0000F5000000}"/>
    <cellStyle name="Финансовый 2 3" xfId="112" xr:uid="{00000000-0005-0000-0000-0000F6000000}"/>
    <cellStyle name="Финансовый 2 3 2" xfId="245" xr:uid="{00000000-0005-0000-0000-0000F7000000}"/>
    <cellStyle name="Финансовый 2 3 2 2" xfId="246" xr:uid="{00000000-0005-0000-0000-0000F8000000}"/>
    <cellStyle name="Финансовый 2 3 2 3" xfId="247" xr:uid="{00000000-0005-0000-0000-0000F9000000}"/>
    <cellStyle name="Финансовый 2 3 3" xfId="248" xr:uid="{00000000-0005-0000-0000-0000FA000000}"/>
    <cellStyle name="Финансовый 2 3 4" xfId="249" xr:uid="{00000000-0005-0000-0000-0000FB000000}"/>
    <cellStyle name="Финансовый 2 4" xfId="250" xr:uid="{00000000-0005-0000-0000-0000FC000000}"/>
    <cellStyle name="Финансовый 2 4 2" xfId="251" xr:uid="{00000000-0005-0000-0000-0000FD000000}"/>
    <cellStyle name="Финансовый 2 4 3" xfId="252" xr:uid="{00000000-0005-0000-0000-0000FE000000}"/>
    <cellStyle name="Финансовый 2 5" xfId="253" xr:uid="{00000000-0005-0000-0000-0000FF000000}"/>
    <cellStyle name="Финансовый 2 6" xfId="254" xr:uid="{00000000-0005-0000-0000-000000010000}"/>
    <cellStyle name="Финансовый 2 7" xfId="255" xr:uid="{00000000-0005-0000-0000-000001010000}"/>
    <cellStyle name="Финансовый 3" xfId="52" xr:uid="{00000000-0005-0000-0000-000002010000}"/>
    <cellStyle name="Финансовый 3 2" xfId="120" xr:uid="{00000000-0005-0000-0000-000003010000}"/>
    <cellStyle name="Финансовый 3 2 2" xfId="256" xr:uid="{00000000-0005-0000-0000-000004010000}"/>
    <cellStyle name="Финансовый 3 2 2 2" xfId="257" xr:uid="{00000000-0005-0000-0000-000005010000}"/>
    <cellStyle name="Финансовый 3 2 2 3" xfId="258" xr:uid="{00000000-0005-0000-0000-000006010000}"/>
    <cellStyle name="Финансовый 3 2 3" xfId="259" xr:uid="{00000000-0005-0000-0000-000007010000}"/>
    <cellStyle name="Финансовый 3 2 4" xfId="260" xr:uid="{00000000-0005-0000-0000-000008010000}"/>
    <cellStyle name="Финансовый 3 3" xfId="113" xr:uid="{00000000-0005-0000-0000-000009010000}"/>
    <cellStyle name="Финансовый 3 3 2" xfId="261" xr:uid="{00000000-0005-0000-0000-00000A010000}"/>
    <cellStyle name="Финансовый 3 3 2 2" xfId="262" xr:uid="{00000000-0005-0000-0000-00000B010000}"/>
    <cellStyle name="Финансовый 3 3 2 3" xfId="263" xr:uid="{00000000-0005-0000-0000-00000C010000}"/>
    <cellStyle name="Финансовый 3 3 3" xfId="264" xr:uid="{00000000-0005-0000-0000-00000D010000}"/>
    <cellStyle name="Финансовый 3 3 4" xfId="265" xr:uid="{00000000-0005-0000-0000-00000E010000}"/>
    <cellStyle name="Финансовый 3 4" xfId="266" xr:uid="{00000000-0005-0000-0000-00000F010000}"/>
    <cellStyle name="Финансовый 3 4 2" xfId="267" xr:uid="{00000000-0005-0000-0000-000010010000}"/>
    <cellStyle name="Финансовый 3 4 3" xfId="268" xr:uid="{00000000-0005-0000-0000-000011010000}"/>
    <cellStyle name="Финансовый 3 5" xfId="269" xr:uid="{00000000-0005-0000-0000-000012010000}"/>
    <cellStyle name="Финансовый 3 6" xfId="270" xr:uid="{00000000-0005-0000-0000-000013010000}"/>
    <cellStyle name="Финансовый 3 7" xfId="271" xr:uid="{00000000-0005-0000-0000-000014010000}"/>
    <cellStyle name="Финансовый 4" xfId="273" xr:uid="{00000000-0005-0000-0000-000015010000}"/>
    <cellStyle name="Финансовый 5" xfId="280" xr:uid="{00000000-0005-0000-0000-000016010000}"/>
    <cellStyle name="Финансовый 5 2" xfId="281" xr:uid="{00000000-0005-0000-0000-000017010000}"/>
    <cellStyle name="Финансовый 6" xfId="282" xr:uid="{00000000-0005-0000-0000-000018010000}"/>
    <cellStyle name="Хороший" xfId="43" builtinId="26" customBuiltin="1"/>
    <cellStyle name="Хороший 2" xfId="101" xr:uid="{00000000-0005-0000-0000-00001A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2;&#1089;&#1087;&#1086;&#1088;&#1090;%20&#1080;&#1085;&#1074;&#1077;&#1089;&#1090;&#1080;&#1094;&#1080;&#1086;&#1085;&#1085;&#1086;&#1075;&#1086;%20&#1087;&#1088;&#1086;&#1077;&#1082;&#1090;&#1072;%20&#1054;&#1088;&#1075;&#1090;&#1077;&#1093;&#1085;&#1080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8;&#1075;&#1090;&#1077;&#1093;&#1085;&#1080;&#1082;&#1072;/&#1087;&#1072;&#1089;&#1087;&#1086;&#1088;&#1090;%20&#1080;&#1085;&#1074;&#1077;&#1089;&#1090;&#1080;&#1094;&#1080;&#1086;&#1085;&#1085;&#1086;&#1075;&#1086;%20&#1087;&#1088;&#1086;&#1077;&#1082;&#1090;&#1072;%20&#1054;&#1088;&#1075;&#1090;&#1077;&#1093;&#1085;&#1080;&#1082;&#107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88;&#1075;&#1090;&#1077;&#1093;&#1085;&#1080;&#1082;&#1072;/&#1055;&#1077;&#1088;&#1077;&#1095;&#1077;&#1085;&#1100;%20&#1090;&#1088;&#1077;&#1073;&#1091;&#1077;&#1084;&#1086;&#1075;&#1086;%20&#1086;&#1073;&#1086;&#1088;&#1091;&#1076;&#1086;&#1074;&#1072;&#1085;&#1080;&#1103;%20&#1054;&#1088;&#1075;&#1090;&#1077;&#1093;&#1085;&#1080;&#1082;&#1072;%20201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5;&#1088;&#1072;&#1084;&#1084;&#1085;&#1086;&#1077;%20&#1086;&#1073;&#1077;&#1089;&#1087;&#1077;&#1095;&#1077;&#1085;&#1080;&#1077;/&#1087;&#1072;&#1089;&#1087;&#1086;&#1088;&#1090;%20&#1080;&#1085;&#1074;&#1077;&#1089;&#1090;&#1080;&#1094;&#1080;&#1086;&#1085;&#1085;&#1086;&#1075;&#1086;%20&#1087;&#1088;&#1086;&#1077;&#1082;&#1090;&#1072;%20&#1055;&#1088;&#1086;&#1075;%20&#1086;&#1073;&#1077;&#1089;&#1087;&#1077;&#1095;&#1077;&#1085;&#1080;&#1077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6;&#1075;&#1088;&#1072;&#1084;&#1084;&#1085;&#1086;&#1077;%20&#1086;&#1073;&#1077;&#1089;&#1087;&#1077;&#1095;&#1077;&#1085;&#1080;&#1077;/&#1055;&#1077;&#1088;&#1077;&#1095;&#1077;&#1085;&#1100;%20&#1090;&#1088;&#1077;&#1073;&#1091;&#1077;&#1084;&#1086;&#1075;&#1086;%20&#1086;&#1073;&#1086;&#1088;&#1091;&#1076;&#1086;&#1074;&#1072;&#1085;&#1080;&#1103;%20&#1055;&#1054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7;&#1072;&#1089;&#1087;&#1086;&#1088;&#1090;%20&#1080;&#1085;&#1074;&#1077;&#1089;&#1090;&#1080;&#1094;&#1080;&#1086;&#1085;&#1085;&#1086;&#1075;&#1086;%20&#1087;&#1088;&#1086;&#1077;&#1082;&#1090;&#1072;%20&#1072;&#1074;&#1090;&#1086;&#1090;&#1088;&#1072;&#1085;&#1089;&#1087;&#1086;&#1088;&#1090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4;&#1090;&#1086;&#1090;&#1088;&#1072;&#1085;&#1089;&#1087;&#1086;&#1088;&#1090;/&#1040;&#1074;&#1090;&#1086;&#1084;&#1086;&#1073;&#1080;&#1083;&#1080;%20&#1079;&#1072;&#1103;&#1074;&#1082;&#1072;%20&#1080;%20&#1080;&#1079;&#1085;&#1086;&#1089;%20201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74;&#1090;&#1086;&#1090;&#1088;&#1072;&#1085;&#1089;&#1087;&#1086;&#1088;&#1090;/&#1087;&#1072;&#1089;&#1087;&#1086;&#1088;&#1090;%20&#1080;&#1085;&#1074;%20&#1087;&#1088;&#1086;&#1077;&#1082;&#1090;&#1072;%20&#1072;&#1074;&#1090;&#1086;&#1090;&#1088;&#1072;&#1085;&#1089;&#1087;&#1086;&#1088;&#1090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4;&#1086;&#1085;&#1090;%20&#1050;&#1080;&#1088;&#1086;&#1074;/&#1087;&#1072;&#1089;&#1087;&#1086;&#1088;&#1090;%20&#1080;&#1085;&#1074;&#1077;&#1089;&#1090;&#1080;&#1094;&#1080;&#1086;&#1085;&#1085;&#1086;&#1075;&#1086;%20&#1087;&#1088;&#1086;&#1077;&#1082;&#1090;&#1072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Приобретение оборудования (IT)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3">
          <cell r="E83">
            <v>17961540.338983055</v>
          </cell>
          <cell r="G83">
            <v>16956779.661016949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6.03.2018"/>
    </sheetNames>
    <sheetDataSet>
      <sheetData sheetId="0">
        <row r="5">
          <cell r="J5">
            <v>8633000</v>
          </cell>
        </row>
        <row r="21">
          <cell r="Q21">
            <v>9472813.5593220312</v>
          </cell>
          <cell r="S21">
            <v>8488726.7796610165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81">
          <cell r="E81">
            <v>23044564.275200002</v>
          </cell>
          <cell r="G81">
            <v>21682500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МА"/>
    </sheetNames>
    <sheetDataSet>
      <sheetData sheetId="0">
        <row r="5">
          <cell r="C5">
            <v>650</v>
          </cell>
        </row>
        <row r="19">
          <cell r="E19">
            <v>13658632</v>
          </cell>
          <cell r="G19">
            <v>5768875.8399999999</v>
          </cell>
          <cell r="I19">
            <v>3617056.4352000002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">
          <cell r="C6" t="str">
            <v>Приобретение автотранспорта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требность"/>
      <sheetName val="Износ"/>
      <sheetName val="Лист1"/>
    </sheetNames>
    <sheetDataSet>
      <sheetData sheetId="0">
        <row r="5">
          <cell r="C5">
            <v>6</v>
          </cell>
          <cell r="D5">
            <v>1127033.8983050848</v>
          </cell>
        </row>
        <row r="6">
          <cell r="D6">
            <v>2097813.559322034</v>
          </cell>
        </row>
        <row r="7">
          <cell r="F7">
            <v>4688461.0169491526</v>
          </cell>
          <cell r="H7">
            <v>3487995.0101694921</v>
          </cell>
          <cell r="J7">
            <v>1267759.8589830508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69">
          <cell r="E69">
            <v>9444215.8861016948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71">
          <cell r="G71">
            <v>997332.72033898311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D28"/>
  <sheetViews>
    <sheetView zoomScale="80" zoomScaleNormal="80" zoomScaleSheetLayoutView="80" workbookViewId="0">
      <selection sqref="A1:AD19"/>
    </sheetView>
  </sheetViews>
  <sheetFormatPr defaultRowHeight="15.75" x14ac:dyDescent="0.25"/>
  <cols>
    <col min="1" max="1" width="10.625" style="11" customWidth="1"/>
    <col min="2" max="2" width="32.875" style="11" customWidth="1"/>
    <col min="3" max="3" width="15.125" style="11" customWidth="1"/>
    <col min="4" max="4" width="6" style="11" customWidth="1"/>
    <col min="5" max="5" width="12.625" style="11" customWidth="1"/>
    <col min="6" max="6" width="10.375" style="11" customWidth="1"/>
    <col min="7" max="7" width="10.125" style="11" customWidth="1"/>
    <col min="8" max="8" width="7.625" style="11" customWidth="1"/>
    <col min="9" max="9" width="17.5" style="11" customWidth="1"/>
    <col min="10" max="10" width="0.25" style="11" hidden="1" customWidth="1"/>
    <col min="11" max="11" width="11" style="11" customWidth="1"/>
    <col min="12" max="12" width="6.5" style="11" hidden="1" customWidth="1"/>
    <col min="13" max="13" width="8.875" style="11" hidden="1" customWidth="1"/>
    <col min="14" max="14" width="11.875" style="11" customWidth="1"/>
    <col min="15" max="15" width="6" style="11" customWidth="1"/>
    <col min="16" max="16" width="9" style="11" customWidth="1"/>
    <col min="17" max="17" width="6.125" style="11" hidden="1" customWidth="1"/>
    <col min="18" max="18" width="10" style="11" hidden="1" customWidth="1"/>
    <col min="19" max="19" width="12.125" style="11" customWidth="1"/>
    <col min="20" max="20" width="7.875" style="11" customWidth="1"/>
    <col min="21" max="21" width="7.25" style="11" customWidth="1"/>
    <col min="22" max="22" width="7.25" style="11" hidden="1" customWidth="1"/>
    <col min="23" max="23" width="8.75" style="11" hidden="1" customWidth="1"/>
    <col min="24" max="24" width="11.5" style="11" customWidth="1"/>
    <col min="25" max="25" width="7.25" style="11" customWidth="1"/>
    <col min="26" max="26" width="8.25" style="11" customWidth="1"/>
    <col min="27" max="28" width="1.5" style="11" hidden="1" customWidth="1"/>
    <col min="29" max="29" width="11.25" style="11" customWidth="1"/>
    <col min="30" max="30" width="7.375" style="11" customWidth="1"/>
    <col min="31" max="16384" width="9" style="1"/>
  </cols>
  <sheetData>
    <row r="1" spans="1:30" ht="18.75" x14ac:dyDescent="0.25">
      <c r="AD1" s="36" t="s">
        <v>196</v>
      </c>
    </row>
    <row r="2" spans="1:30" ht="18.75" x14ac:dyDescent="0.3">
      <c r="AD2" s="37" t="s">
        <v>219</v>
      </c>
    </row>
    <row r="4" spans="1:30" s="17" customFormat="1" ht="18.75" x14ac:dyDescent="0.25">
      <c r="A4" s="123" t="s">
        <v>79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1"/>
      <c r="AA4" s="11"/>
      <c r="AB4" s="11"/>
      <c r="AC4" s="11"/>
      <c r="AD4" s="11"/>
    </row>
    <row r="5" spans="1:30" ht="18.75" x14ac:dyDescent="0.3">
      <c r="A5" s="127" t="s">
        <v>80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26"/>
      <c r="AA5" s="26"/>
      <c r="AB5" s="26"/>
      <c r="AC5" s="26"/>
      <c r="AD5" s="26"/>
    </row>
    <row r="6" spans="1:30" s="17" customFormat="1" ht="18.75" x14ac:dyDescent="0.3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26"/>
      <c r="AA6" s="26"/>
      <c r="AB6" s="26"/>
      <c r="AC6" s="26"/>
      <c r="AD6" s="26"/>
    </row>
    <row r="7" spans="1:30" ht="18.75" x14ac:dyDescent="0.25">
      <c r="A7" s="124" t="s">
        <v>205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38"/>
      <c r="AA7" s="38"/>
      <c r="AB7" s="38"/>
      <c r="AC7" s="38"/>
      <c r="AD7" s="38"/>
    </row>
    <row r="8" spans="1:30" ht="18.75" customHeight="1" x14ac:dyDescent="0.25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39"/>
      <c r="AA8" s="39"/>
      <c r="AB8" s="39"/>
      <c r="AC8" s="39"/>
      <c r="AD8" s="39"/>
    </row>
    <row r="10" spans="1:30" ht="78.75" customHeight="1" x14ac:dyDescent="0.25">
      <c r="A10" s="125" t="s">
        <v>29</v>
      </c>
      <c r="B10" s="125" t="s">
        <v>84</v>
      </c>
      <c r="C10" s="125" t="s">
        <v>74</v>
      </c>
      <c r="D10" s="128" t="s">
        <v>30</v>
      </c>
      <c r="E10" s="125" t="s">
        <v>32</v>
      </c>
      <c r="F10" s="125" t="s">
        <v>186</v>
      </c>
      <c r="G10" s="125"/>
      <c r="H10" s="125"/>
      <c r="I10" s="125" t="s">
        <v>20</v>
      </c>
      <c r="J10" s="125" t="s">
        <v>19</v>
      </c>
      <c r="K10" s="125" t="s">
        <v>18</v>
      </c>
      <c r="L10" s="125"/>
      <c r="M10" s="125"/>
      <c r="N10" s="125"/>
      <c r="O10" s="125"/>
      <c r="P10" s="125"/>
      <c r="Q10" s="125"/>
      <c r="R10" s="125"/>
      <c r="S10" s="125"/>
      <c r="T10" s="125"/>
      <c r="U10" s="125"/>
      <c r="V10" s="125"/>
      <c r="W10" s="125"/>
      <c r="X10" s="125"/>
      <c r="Y10" s="125"/>
      <c r="Z10" s="125"/>
      <c r="AA10" s="125"/>
      <c r="AB10" s="125"/>
      <c r="AC10" s="125"/>
      <c r="AD10" s="125"/>
    </row>
    <row r="11" spans="1:30" ht="53.25" customHeight="1" x14ac:dyDescent="0.25">
      <c r="A11" s="125"/>
      <c r="B11" s="125"/>
      <c r="C11" s="125"/>
      <c r="D11" s="128"/>
      <c r="E11" s="125"/>
      <c r="F11" s="117" t="s">
        <v>9</v>
      </c>
      <c r="G11" s="118"/>
      <c r="H11" s="119"/>
      <c r="I11" s="125"/>
      <c r="J11" s="125"/>
      <c r="K11" s="117" t="s">
        <v>184</v>
      </c>
      <c r="L11" s="118"/>
      <c r="M11" s="118"/>
      <c r="N11" s="118"/>
      <c r="O11" s="119"/>
      <c r="P11" s="117" t="s">
        <v>185</v>
      </c>
      <c r="Q11" s="118"/>
      <c r="R11" s="118"/>
      <c r="S11" s="118"/>
      <c r="T11" s="119"/>
      <c r="U11" s="117" t="s">
        <v>204</v>
      </c>
      <c r="V11" s="118"/>
      <c r="W11" s="118"/>
      <c r="X11" s="118"/>
      <c r="Y11" s="119"/>
      <c r="Z11" s="117" t="s">
        <v>83</v>
      </c>
      <c r="AA11" s="118"/>
      <c r="AB11" s="118"/>
      <c r="AC11" s="118"/>
      <c r="AD11" s="119"/>
    </row>
    <row r="12" spans="1:30" ht="203.25" customHeight="1" x14ac:dyDescent="0.25">
      <c r="A12" s="125"/>
      <c r="B12" s="125"/>
      <c r="C12" s="125"/>
      <c r="D12" s="128"/>
      <c r="E12" s="22" t="s">
        <v>70</v>
      </c>
      <c r="F12" s="23" t="s">
        <v>71</v>
      </c>
      <c r="G12" s="23" t="s">
        <v>6</v>
      </c>
      <c r="H12" s="23" t="s">
        <v>5</v>
      </c>
      <c r="I12" s="21" t="s">
        <v>9</v>
      </c>
      <c r="J12" s="86" t="s">
        <v>211</v>
      </c>
      <c r="K12" s="23" t="s">
        <v>14</v>
      </c>
      <c r="L12" s="23" t="s">
        <v>12</v>
      </c>
      <c r="M12" s="23" t="s">
        <v>75</v>
      </c>
      <c r="N12" s="21" t="s">
        <v>73</v>
      </c>
      <c r="O12" s="21" t="s">
        <v>13</v>
      </c>
      <c r="P12" s="23" t="s">
        <v>14</v>
      </c>
      <c r="Q12" s="23" t="s">
        <v>12</v>
      </c>
      <c r="R12" s="23" t="s">
        <v>75</v>
      </c>
      <c r="S12" s="21" t="s">
        <v>73</v>
      </c>
      <c r="T12" s="21" t="s">
        <v>13</v>
      </c>
      <c r="U12" s="23" t="s">
        <v>14</v>
      </c>
      <c r="V12" s="23" t="s">
        <v>12</v>
      </c>
      <c r="W12" s="23" t="s">
        <v>75</v>
      </c>
      <c r="X12" s="21" t="s">
        <v>73</v>
      </c>
      <c r="Y12" s="21" t="s">
        <v>13</v>
      </c>
      <c r="Z12" s="23" t="s">
        <v>14</v>
      </c>
      <c r="AA12" s="23" t="s">
        <v>12</v>
      </c>
      <c r="AB12" s="23" t="s">
        <v>75</v>
      </c>
      <c r="AC12" s="21" t="s">
        <v>73</v>
      </c>
      <c r="AD12" s="21" t="s">
        <v>13</v>
      </c>
    </row>
    <row r="13" spans="1:30" ht="19.5" customHeight="1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15" t="s">
        <v>122</v>
      </c>
      <c r="L13" s="15" t="s">
        <v>123</v>
      </c>
      <c r="M13" s="15" t="s">
        <v>124</v>
      </c>
      <c r="N13" s="15" t="s">
        <v>125</v>
      </c>
      <c r="O13" s="15" t="s">
        <v>126</v>
      </c>
      <c r="P13" s="15" t="s">
        <v>127</v>
      </c>
      <c r="Q13" s="15" t="s">
        <v>128</v>
      </c>
      <c r="R13" s="15" t="s">
        <v>129</v>
      </c>
      <c r="S13" s="15" t="s">
        <v>130</v>
      </c>
      <c r="T13" s="15" t="s">
        <v>131</v>
      </c>
      <c r="U13" s="15" t="s">
        <v>132</v>
      </c>
      <c r="V13" s="15" t="s">
        <v>133</v>
      </c>
      <c r="W13" s="15" t="s">
        <v>134</v>
      </c>
      <c r="X13" s="15" t="s">
        <v>135</v>
      </c>
      <c r="Y13" s="15" t="s">
        <v>136</v>
      </c>
      <c r="Z13" s="20">
        <v>12</v>
      </c>
      <c r="AA13" s="20">
        <v>13</v>
      </c>
      <c r="AB13" s="20">
        <v>14</v>
      </c>
      <c r="AC13" s="20">
        <v>15</v>
      </c>
      <c r="AD13" s="20">
        <v>16</v>
      </c>
    </row>
    <row r="14" spans="1:30" ht="31.5" x14ac:dyDescent="0.25">
      <c r="A14" s="40">
        <v>1</v>
      </c>
      <c r="B14" s="72" t="str">
        <f>'[1]1'!$C$6</f>
        <v>Приобретение оборудования (IT)</v>
      </c>
      <c r="C14" s="73" t="s">
        <v>206</v>
      </c>
      <c r="D14" s="41">
        <v>2019</v>
      </c>
      <c r="E14" s="41">
        <v>2020</v>
      </c>
      <c r="F14" s="74">
        <f>'[2]1'!$G$83*1.18/1000000</f>
        <v>20.009</v>
      </c>
      <c r="G14" s="74">
        <f>F14</f>
        <v>20.009</v>
      </c>
      <c r="H14" s="74" t="s">
        <v>210</v>
      </c>
      <c r="I14" s="74">
        <f>'[2]1'!$E$83*1.18/1000000</f>
        <v>21.194617600000004</v>
      </c>
      <c r="J14" s="74">
        <f>I14</f>
        <v>21.194617600000004</v>
      </c>
      <c r="K14" s="102">
        <f>'[3]06.03.2018'!$Q$21*1.18/1000000</f>
        <v>11.177919999999997</v>
      </c>
      <c r="L14" s="103">
        <v>0</v>
      </c>
      <c r="M14" s="103">
        <v>0</v>
      </c>
      <c r="N14" s="103">
        <f>K14-O14</f>
        <v>9.4728135593220308</v>
      </c>
      <c r="O14" s="104">
        <f>K14-K14/1.18</f>
        <v>1.7051064406779659</v>
      </c>
      <c r="P14" s="102">
        <f>'[3]06.03.2018'!$S$21*1.18/1000000</f>
        <v>10.016697599999999</v>
      </c>
      <c r="Q14" s="103">
        <v>0</v>
      </c>
      <c r="R14" s="103">
        <v>0</v>
      </c>
      <c r="S14" s="103">
        <f>P14-T14</f>
        <v>8.4887267796610164</v>
      </c>
      <c r="T14" s="104">
        <f>P14-P14/1.18</f>
        <v>1.5279708203389823</v>
      </c>
      <c r="U14" s="102"/>
      <c r="V14" s="103"/>
      <c r="W14" s="103"/>
      <c r="X14" s="103">
        <f>U14-Y14</f>
        <v>0</v>
      </c>
      <c r="Y14" s="104">
        <f>U14-U14/1.18</f>
        <v>0</v>
      </c>
      <c r="Z14" s="102">
        <f>K14+P14+U14</f>
        <v>21.194617599999994</v>
      </c>
      <c r="AA14" s="103">
        <f t="shared" ref="AA14:AC14" si="0">L14+Q14+V14</f>
        <v>0</v>
      </c>
      <c r="AB14" s="103">
        <f t="shared" si="0"/>
        <v>0</v>
      </c>
      <c r="AC14" s="103">
        <f t="shared" si="0"/>
        <v>17.961540338983049</v>
      </c>
      <c r="AD14" s="104">
        <f>O14+T14+Y14</f>
        <v>3.2330772610169483</v>
      </c>
    </row>
    <row r="15" spans="1:30" s="19" customFormat="1" ht="31.5" x14ac:dyDescent="0.25">
      <c r="A15" s="40">
        <v>2</v>
      </c>
      <c r="B15" s="72" t="s">
        <v>203</v>
      </c>
      <c r="C15" s="73" t="s">
        <v>207</v>
      </c>
      <c r="D15" s="71">
        <v>2019</v>
      </c>
      <c r="E15" s="71">
        <v>2021</v>
      </c>
      <c r="F15" s="74">
        <f>'[4]1'!$G$81*1.18/1000000</f>
        <v>25.585349999999998</v>
      </c>
      <c r="G15" s="74">
        <f t="shared" ref="G15:G16" si="1">F15</f>
        <v>25.585349999999998</v>
      </c>
      <c r="H15" s="74" t="s">
        <v>210</v>
      </c>
      <c r="I15" s="74">
        <f>'[4]1'!$E$81*1.18/1000000</f>
        <v>27.192585844736001</v>
      </c>
      <c r="J15" s="74">
        <f t="shared" ref="J15:J16" si="2">I15</f>
        <v>27.192585844736001</v>
      </c>
      <c r="K15" s="102">
        <f>[5]НМА!$E$19*1.18/1000000</f>
        <v>16.117185759999998</v>
      </c>
      <c r="L15" s="103">
        <v>0</v>
      </c>
      <c r="M15" s="103">
        <v>0</v>
      </c>
      <c r="N15" s="103">
        <f t="shared" ref="N15:N16" si="3">K15-O15</f>
        <v>13.658631999999999</v>
      </c>
      <c r="O15" s="104">
        <f t="shared" ref="O15:O16" si="4">K15-K15/1.18</f>
        <v>2.4585537599999991</v>
      </c>
      <c r="P15" s="102">
        <f>[5]НМА!$G$19*1.18/1000000</f>
        <v>6.8072734911999992</v>
      </c>
      <c r="Q15" s="103">
        <v>0</v>
      </c>
      <c r="R15" s="103">
        <v>0</v>
      </c>
      <c r="S15" s="103">
        <f t="shared" ref="S15:S18" si="5">P15-T15</f>
        <v>5.7688758399999998</v>
      </c>
      <c r="T15" s="104">
        <f t="shared" ref="T15:T18" si="6">P15-P15/1.18</f>
        <v>1.0383976511999995</v>
      </c>
      <c r="U15" s="102">
        <f>[5]НМА!$I$19*1.18/1000000</f>
        <v>4.2681265935359995</v>
      </c>
      <c r="V15" s="103">
        <v>0</v>
      </c>
      <c r="W15" s="103">
        <v>0</v>
      </c>
      <c r="X15" s="103">
        <f t="shared" ref="X15:X18" si="7">U15-Y15</f>
        <v>3.6170564351999999</v>
      </c>
      <c r="Y15" s="104">
        <f t="shared" ref="Y15:Y18" si="8">U15-U15/1.18</f>
        <v>0.65107015833599968</v>
      </c>
      <c r="Z15" s="102">
        <f>K15+P15+U15</f>
        <v>27.192585844735998</v>
      </c>
      <c r="AA15" s="103">
        <f t="shared" ref="AA15:AA16" si="9">L15+Q15+V15</f>
        <v>0</v>
      </c>
      <c r="AB15" s="103">
        <f t="shared" ref="AB15:AB16" si="10">M15+R15+W15</f>
        <v>0</v>
      </c>
      <c r="AC15" s="103">
        <f t="shared" ref="AC15:AC16" si="11">N15+S15+X15</f>
        <v>23.044564275199996</v>
      </c>
      <c r="AD15" s="104">
        <f t="shared" ref="AD15:AD16" si="12">O15+T15+Y15</f>
        <v>4.1480215695359988</v>
      </c>
    </row>
    <row r="16" spans="1:30" s="19" customFormat="1" ht="31.5" x14ac:dyDescent="0.25">
      <c r="A16" s="40">
        <v>3</v>
      </c>
      <c r="B16" s="72" t="str">
        <f>'[6]1'!$C$6</f>
        <v>Приобретение автотранспорта</v>
      </c>
      <c r="C16" s="73" t="s">
        <v>208</v>
      </c>
      <c r="D16" s="71">
        <v>2019</v>
      </c>
      <c r="E16" s="71">
        <v>2021</v>
      </c>
      <c r="F16" s="74">
        <f>([7]Потребность!$D$6+[7]Потребность!$C$5*[7]Потребность!$D$5)*1.18/1000000</f>
        <v>10.454820000000002</v>
      </c>
      <c r="G16" s="74">
        <f t="shared" si="1"/>
        <v>10.454820000000002</v>
      </c>
      <c r="H16" s="74" t="s">
        <v>218</v>
      </c>
      <c r="I16" s="74">
        <f>'[8]1'!$E$69*1.18/1000000</f>
        <v>11.144174745600001</v>
      </c>
      <c r="J16" s="74">
        <f t="shared" si="2"/>
        <v>11.144174745600001</v>
      </c>
      <c r="K16" s="102">
        <f>[7]Потребность!$F$7*1.18/1000000</f>
        <v>5.5323840000000004</v>
      </c>
      <c r="L16" s="103">
        <v>0</v>
      </c>
      <c r="M16" s="103">
        <v>0</v>
      </c>
      <c r="N16" s="103">
        <f t="shared" si="3"/>
        <v>4.6884610169491534</v>
      </c>
      <c r="O16" s="104">
        <f t="shared" si="4"/>
        <v>0.84392298305084701</v>
      </c>
      <c r="P16" s="102">
        <f>[7]Потребность!$H$7*1.18/1000000</f>
        <v>4.1158341120000008</v>
      </c>
      <c r="Q16" s="103">
        <v>0</v>
      </c>
      <c r="R16" s="103">
        <v>0</v>
      </c>
      <c r="S16" s="103">
        <f t="shared" si="5"/>
        <v>3.4879950101694925</v>
      </c>
      <c r="T16" s="104">
        <f t="shared" si="6"/>
        <v>0.62783910183050828</v>
      </c>
      <c r="U16" s="102">
        <f>[7]Потребность!$J$7*1.18/1000000</f>
        <v>1.4959566335999999</v>
      </c>
      <c r="V16" s="103">
        <v>0</v>
      </c>
      <c r="W16" s="103">
        <v>0</v>
      </c>
      <c r="X16" s="103">
        <f t="shared" si="7"/>
        <v>1.2677598589830508</v>
      </c>
      <c r="Y16" s="104">
        <f t="shared" si="8"/>
        <v>0.22819677461694909</v>
      </c>
      <c r="Z16" s="102">
        <f t="shared" ref="Z16" si="13">K16+P16+U16</f>
        <v>11.144174745600003</v>
      </c>
      <c r="AA16" s="103">
        <f t="shared" si="9"/>
        <v>0</v>
      </c>
      <c r="AB16" s="103">
        <f t="shared" si="10"/>
        <v>0</v>
      </c>
      <c r="AC16" s="103">
        <f t="shared" si="11"/>
        <v>9.4442158861016985</v>
      </c>
      <c r="AD16" s="104">
        <f t="shared" si="12"/>
        <v>1.6999588594983044</v>
      </c>
    </row>
    <row r="17" spans="1:30" ht="47.25" x14ac:dyDescent="0.25">
      <c r="A17" s="40">
        <v>4</v>
      </c>
      <c r="B17" s="72" t="s">
        <v>202</v>
      </c>
      <c r="C17" s="73" t="s">
        <v>220</v>
      </c>
      <c r="D17" s="71">
        <v>2019</v>
      </c>
      <c r="E17" s="71">
        <v>2019</v>
      </c>
      <c r="F17" s="74">
        <f>'[9]1'!$G$71*1.18/1000000</f>
        <v>1.1768526100000001</v>
      </c>
      <c r="G17" s="74">
        <f>F17</f>
        <v>1.1768526100000001</v>
      </c>
      <c r="H17" s="74" t="s">
        <v>210</v>
      </c>
      <c r="I17" s="74">
        <f>F17*1.04</f>
        <v>1.2239267144000001</v>
      </c>
      <c r="J17" s="74">
        <f t="shared" ref="J17:K17" si="14">I17</f>
        <v>1.2239267144000001</v>
      </c>
      <c r="K17" s="102">
        <f t="shared" si="14"/>
        <v>1.2239267144000001</v>
      </c>
      <c r="L17" s="103">
        <v>0</v>
      </c>
      <c r="M17" s="103">
        <v>0</v>
      </c>
      <c r="N17" s="103">
        <f>K17-O17</f>
        <v>1.0372260291525426</v>
      </c>
      <c r="O17" s="104">
        <f>K17-K17/1.18</f>
        <v>0.18670068524745753</v>
      </c>
      <c r="P17" s="102">
        <v>0</v>
      </c>
      <c r="Q17" s="103">
        <v>0</v>
      </c>
      <c r="R17" s="103">
        <v>0</v>
      </c>
      <c r="S17" s="103">
        <f t="shared" si="5"/>
        <v>0</v>
      </c>
      <c r="T17" s="104">
        <f t="shared" si="6"/>
        <v>0</v>
      </c>
      <c r="U17" s="102">
        <v>0</v>
      </c>
      <c r="V17" s="103">
        <v>0</v>
      </c>
      <c r="W17" s="103">
        <v>0</v>
      </c>
      <c r="X17" s="103">
        <f t="shared" si="7"/>
        <v>0</v>
      </c>
      <c r="Y17" s="104">
        <f t="shared" si="8"/>
        <v>0</v>
      </c>
      <c r="Z17" s="102">
        <f t="shared" ref="Z17" si="15">K17+P17+U17</f>
        <v>1.2239267144000001</v>
      </c>
      <c r="AA17" s="103">
        <f t="shared" ref="AA17" si="16">L17+Q17+V17</f>
        <v>0</v>
      </c>
      <c r="AB17" s="103">
        <f t="shared" ref="AB17" si="17">M17+R17+W17</f>
        <v>0</v>
      </c>
      <c r="AC17" s="103">
        <f t="shared" ref="AC17" si="18">N17+S17+X17</f>
        <v>1.0372260291525426</v>
      </c>
      <c r="AD17" s="104">
        <f t="shared" ref="AD17" si="19">O17+T17+Y17</f>
        <v>0.18670068524745753</v>
      </c>
    </row>
    <row r="18" spans="1:30" ht="57.75" customHeight="1" x14ac:dyDescent="0.25">
      <c r="A18" s="40">
        <v>5</v>
      </c>
      <c r="B18" s="72" t="s">
        <v>217</v>
      </c>
      <c r="C18" s="73" t="s">
        <v>209</v>
      </c>
      <c r="D18" s="71">
        <v>2019</v>
      </c>
      <c r="E18" s="71">
        <v>2020</v>
      </c>
      <c r="F18" s="74">
        <v>22.340433999999998</v>
      </c>
      <c r="G18" s="74">
        <f>F18</f>
        <v>22.340433999999998</v>
      </c>
      <c r="H18" s="74" t="s">
        <v>210</v>
      </c>
      <c r="I18" s="74">
        <f>K18+P18+U18</f>
        <v>24.589317036544003</v>
      </c>
      <c r="J18" s="74">
        <f>I18</f>
        <v>24.589317036544003</v>
      </c>
      <c r="K18" s="102">
        <v>0</v>
      </c>
      <c r="L18" s="103">
        <v>0</v>
      </c>
      <c r="M18" s="103">
        <v>0</v>
      </c>
      <c r="N18" s="103">
        <f>K18-O18</f>
        <v>0</v>
      </c>
      <c r="O18" s="104">
        <f>K18-K18/1.18</f>
        <v>0</v>
      </c>
      <c r="P18" s="102">
        <f>12.496112*1.04*1.04</f>
        <v>13.5157947392</v>
      </c>
      <c r="Q18" s="103">
        <v>0</v>
      </c>
      <c r="R18" s="103">
        <v>0</v>
      </c>
      <c r="S18" s="103">
        <f t="shared" si="5"/>
        <v>11.454063338305085</v>
      </c>
      <c r="T18" s="104">
        <f t="shared" si="6"/>
        <v>2.0617314008949155</v>
      </c>
      <c r="U18" s="102">
        <f>9.844321*1.04*1.04*1.04</f>
        <v>11.073522297344002</v>
      </c>
      <c r="V18" s="103">
        <v>0</v>
      </c>
      <c r="W18" s="103">
        <v>0</v>
      </c>
      <c r="X18" s="103">
        <f t="shared" si="7"/>
        <v>9.3843409299525451</v>
      </c>
      <c r="Y18" s="104">
        <f t="shared" si="8"/>
        <v>1.6891813673914573</v>
      </c>
      <c r="Z18" s="102">
        <f t="shared" ref="Z18" si="20">K18+P18+U18</f>
        <v>24.589317036544003</v>
      </c>
      <c r="AA18" s="103">
        <f t="shared" ref="AA18" si="21">L18+Q18+V18</f>
        <v>0</v>
      </c>
      <c r="AB18" s="103">
        <f t="shared" ref="AB18" si="22">M18+R18+W18</f>
        <v>0</v>
      </c>
      <c r="AC18" s="103">
        <f t="shared" ref="AC18" si="23">N18+S18+X18</f>
        <v>20.83840426825763</v>
      </c>
      <c r="AD18" s="104">
        <f t="shared" ref="AD18" si="24">O18+T18+Y18</f>
        <v>3.7509127682863728</v>
      </c>
    </row>
    <row r="19" spans="1:30" ht="24.75" customHeight="1" x14ac:dyDescent="0.25">
      <c r="A19" s="40">
        <v>6</v>
      </c>
      <c r="B19" s="72" t="s">
        <v>216</v>
      </c>
      <c r="C19" s="97"/>
      <c r="D19" s="97"/>
      <c r="E19" s="97"/>
      <c r="F19" s="98">
        <f>SUM(F14:F18)</f>
        <v>79.566456610000003</v>
      </c>
      <c r="G19" s="97"/>
      <c r="H19" s="97"/>
      <c r="I19" s="98">
        <f>SUM(I14:I18)</f>
        <v>85.344621941279996</v>
      </c>
      <c r="J19" s="98">
        <f>SUM(J14:J18)</f>
        <v>85.344621941279996</v>
      </c>
      <c r="K19" s="105">
        <f>SUM(K14:K18)</f>
        <v>34.051416474399993</v>
      </c>
      <c r="L19" s="106">
        <f t="shared" ref="L19:AD19" si="25">SUM(L14:L18)</f>
        <v>0</v>
      </c>
      <c r="M19" s="106">
        <f t="shared" si="25"/>
        <v>0</v>
      </c>
      <c r="N19" s="106">
        <f t="shared" si="25"/>
        <v>28.857132605423729</v>
      </c>
      <c r="O19" s="107">
        <f>SUM(O14:O18)</f>
        <v>5.1942838689762691</v>
      </c>
      <c r="P19" s="105">
        <f t="shared" si="25"/>
        <v>34.455599942399999</v>
      </c>
      <c r="Q19" s="106">
        <f t="shared" si="25"/>
        <v>0</v>
      </c>
      <c r="R19" s="106">
        <f t="shared" si="25"/>
        <v>0</v>
      </c>
      <c r="S19" s="106">
        <f t="shared" si="25"/>
        <v>29.199660968135596</v>
      </c>
      <c r="T19" s="107">
        <f t="shared" si="25"/>
        <v>5.2559389742644056</v>
      </c>
      <c r="U19" s="105">
        <f t="shared" si="25"/>
        <v>16.837605524480001</v>
      </c>
      <c r="V19" s="106">
        <f t="shared" si="25"/>
        <v>0</v>
      </c>
      <c r="W19" s="106">
        <f t="shared" si="25"/>
        <v>0</v>
      </c>
      <c r="X19" s="106">
        <f t="shared" si="25"/>
        <v>14.269157224135595</v>
      </c>
      <c r="Y19" s="107">
        <f t="shared" si="25"/>
        <v>2.5684483003444063</v>
      </c>
      <c r="Z19" s="105">
        <f t="shared" si="25"/>
        <v>85.344621941279996</v>
      </c>
      <c r="AA19" s="106">
        <f t="shared" si="25"/>
        <v>0</v>
      </c>
      <c r="AB19" s="106">
        <f t="shared" si="25"/>
        <v>0</v>
      </c>
      <c r="AC19" s="106">
        <f t="shared" si="25"/>
        <v>72.325950797694915</v>
      </c>
      <c r="AD19" s="107">
        <f t="shared" si="25"/>
        <v>13.018671143585081</v>
      </c>
    </row>
    <row r="20" spans="1:30" ht="38.25" customHeight="1" x14ac:dyDescent="0.25">
      <c r="A20" s="116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</row>
    <row r="21" spans="1:30" ht="53.25" customHeight="1" x14ac:dyDescent="0.25">
      <c r="A21" s="121"/>
      <c r="B21" s="121"/>
      <c r="C21" s="121"/>
      <c r="D21" s="121"/>
      <c r="E21" s="121"/>
      <c r="F21" s="121"/>
      <c r="G21" s="121"/>
      <c r="H21" s="121"/>
      <c r="I21" s="24"/>
    </row>
    <row r="22" spans="1:30" x14ac:dyDescent="0.25">
      <c r="A22" s="122"/>
      <c r="B22" s="122"/>
      <c r="C22" s="122"/>
      <c r="D22" s="122"/>
      <c r="E22" s="122"/>
      <c r="F22" s="122"/>
      <c r="G22" s="122"/>
      <c r="H22" s="122"/>
    </row>
    <row r="23" spans="1:30" x14ac:dyDescent="0.25">
      <c r="B23" s="110"/>
      <c r="C23" s="110"/>
      <c r="D23" s="110"/>
      <c r="E23" s="110"/>
      <c r="F23" s="110"/>
      <c r="G23" s="110"/>
      <c r="H23" s="110"/>
      <c r="I23" s="113"/>
    </row>
    <row r="24" spans="1:30" x14ac:dyDescent="0.25">
      <c r="B24" s="109"/>
      <c r="C24" s="109"/>
      <c r="D24" s="109"/>
      <c r="E24" s="109"/>
      <c r="F24" s="109"/>
      <c r="G24" s="109"/>
      <c r="H24" s="109"/>
      <c r="I24" s="111"/>
      <c r="J24" s="85"/>
    </row>
    <row r="25" spans="1:30" x14ac:dyDescent="0.25">
      <c r="B25" s="110"/>
      <c r="C25" s="110"/>
      <c r="D25" s="110"/>
      <c r="E25" s="110"/>
      <c r="F25" s="110"/>
      <c r="G25" s="110"/>
      <c r="H25" s="110"/>
      <c r="I25" s="112"/>
      <c r="J25" s="85"/>
    </row>
    <row r="26" spans="1:30" x14ac:dyDescent="0.25">
      <c r="B26" s="14"/>
      <c r="C26" s="14"/>
      <c r="D26" s="14"/>
      <c r="E26" s="14"/>
      <c r="F26" s="14"/>
      <c r="G26" s="14"/>
      <c r="H26" s="14"/>
      <c r="I26" s="14"/>
    </row>
    <row r="27" spans="1:30" x14ac:dyDescent="0.25">
      <c r="B27" s="14"/>
    </row>
    <row r="28" spans="1:30" x14ac:dyDescent="0.25">
      <c r="B28" s="120"/>
      <c r="C28" s="120"/>
      <c r="D28" s="120"/>
      <c r="E28" s="120"/>
      <c r="F28" s="120"/>
      <c r="G28" s="120"/>
      <c r="H28" s="120"/>
      <c r="I28" s="120"/>
    </row>
  </sheetData>
  <mergeCells count="22">
    <mergeCell ref="B28:I28"/>
    <mergeCell ref="A21:H21"/>
    <mergeCell ref="A22:H22"/>
    <mergeCell ref="A4:Y4"/>
    <mergeCell ref="A7:Y7"/>
    <mergeCell ref="E10:E11"/>
    <mergeCell ref="A8:Y8"/>
    <mergeCell ref="I10:I11"/>
    <mergeCell ref="J10:J11"/>
    <mergeCell ref="K10:AD10"/>
    <mergeCell ref="A5:Y5"/>
    <mergeCell ref="B10:B12"/>
    <mergeCell ref="C10:C12"/>
    <mergeCell ref="A10:A12"/>
    <mergeCell ref="D10:D12"/>
    <mergeCell ref="F10:H10"/>
    <mergeCell ref="A20:AD20"/>
    <mergeCell ref="P11:T11"/>
    <mergeCell ref="Z11:AD11"/>
    <mergeCell ref="K11:O11"/>
    <mergeCell ref="U11:Y11"/>
    <mergeCell ref="F11:H11"/>
  </mergeCells>
  <phoneticPr fontId="14" type="noConversion"/>
  <printOptions horizontalCentered="1"/>
  <pageMargins left="0.31496062992125984" right="0.31496062992125984" top="0.55118110236220474" bottom="0.74803149606299213" header="0.31496062992125984" footer="0.31496062992125984"/>
  <pageSetup paperSize="8" scale="80" firstPageNumber="3" orientation="landscape" useFirstPageNumber="1" r:id="rId1"/>
  <headerFooter>
    <oddHeader>&amp;C&amp;16&amp;P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AX19"/>
  <sheetViews>
    <sheetView topLeftCell="A10" zoomScale="90" zoomScaleNormal="90" zoomScaleSheetLayoutView="90" workbookViewId="0">
      <selection activeCell="I17" sqref="I17"/>
    </sheetView>
  </sheetViews>
  <sheetFormatPr defaultRowHeight="15.75" x14ac:dyDescent="0.25"/>
  <cols>
    <col min="1" max="1" width="10.875" style="11" customWidth="1"/>
    <col min="2" max="2" width="35.5" style="11" customWidth="1"/>
    <col min="3" max="3" width="15.25" style="11" customWidth="1"/>
    <col min="4" max="4" width="6.75" style="11" customWidth="1"/>
    <col min="5" max="5" width="9.625" style="11" customWidth="1"/>
    <col min="6" max="6" width="29" style="11" customWidth="1"/>
    <col min="7" max="7" width="8.375" style="11" customWidth="1"/>
    <col min="8" max="8" width="7.5" style="11" customWidth="1"/>
    <col min="9" max="9" width="9.5" style="11" customWidth="1"/>
    <col min="10" max="10" width="8.75" style="11" customWidth="1"/>
    <col min="11" max="11" width="9.25" style="11" customWidth="1"/>
    <col min="12" max="12" width="11.75" style="11" customWidth="1"/>
    <col min="13" max="13" width="12.25" style="11" customWidth="1"/>
    <col min="14" max="17" width="8.5" style="11" customWidth="1"/>
    <col min="18" max="18" width="7.25" style="11" customWidth="1"/>
    <col min="19" max="19" width="9.875" style="11" customWidth="1"/>
    <col min="20" max="20" width="7.125" style="11" customWidth="1"/>
    <col min="21" max="21" width="6" style="1" customWidth="1"/>
    <col min="22" max="22" width="8.375" style="1" customWidth="1"/>
    <col min="23" max="23" width="5.625" style="1" customWidth="1"/>
    <col min="24" max="24" width="7.375" style="1" customWidth="1"/>
    <col min="25" max="25" width="10" style="1" customWidth="1"/>
    <col min="26" max="26" width="7.875" style="1" customWidth="1"/>
    <col min="27" max="27" width="6.75" style="1" customWidth="1"/>
    <col min="28" max="28" width="9" style="1" customWidth="1"/>
    <col min="29" max="29" width="6.125" style="1" customWidth="1"/>
    <col min="30" max="30" width="6.75" style="1" customWidth="1"/>
    <col min="31" max="31" width="9.375" style="1" customWidth="1"/>
    <col min="32" max="32" width="7.375" style="1" customWidth="1"/>
    <col min="33" max="39" width="7.25" style="1" customWidth="1"/>
    <col min="40" max="40" width="8.625" style="1" customWidth="1"/>
    <col min="41" max="41" width="6.125" style="1" customWidth="1"/>
    <col min="42" max="42" width="6.875" style="1" customWidth="1"/>
    <col min="43" max="43" width="9.625" style="1" customWidth="1"/>
    <col min="44" max="44" width="6.75" style="1" customWidth="1"/>
    <col min="45" max="45" width="7.75" style="1" customWidth="1"/>
    <col min="46" max="16384" width="9" style="1"/>
  </cols>
  <sheetData>
    <row r="1" spans="1:50" ht="18.75" x14ac:dyDescent="0.25">
      <c r="Q1" s="36" t="s">
        <v>187</v>
      </c>
      <c r="U1" s="2"/>
      <c r="V1" s="2"/>
      <c r="W1" s="2"/>
      <c r="X1" s="2"/>
      <c r="Y1" s="2"/>
    </row>
    <row r="2" spans="1:50" ht="18.75" x14ac:dyDescent="0.3">
      <c r="Q2" s="37" t="str">
        <f>'1'!AD2</f>
        <v xml:space="preserve">к письму ПАО "КСК"  от «___» мая 2018 г № </v>
      </c>
      <c r="U2" s="2"/>
      <c r="V2" s="2"/>
      <c r="W2" s="2"/>
      <c r="X2" s="2"/>
      <c r="Y2" s="2"/>
    </row>
    <row r="3" spans="1:50" ht="18.75" x14ac:dyDescent="0.3">
      <c r="Q3" s="37"/>
      <c r="U3" s="2"/>
      <c r="V3" s="2"/>
      <c r="W3" s="2"/>
      <c r="X3" s="2"/>
      <c r="Y3" s="2"/>
    </row>
    <row r="4" spans="1:50" ht="18.75" x14ac:dyDescent="0.3">
      <c r="A4" s="129" t="s">
        <v>79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U4" s="11"/>
      <c r="V4" s="11"/>
      <c r="W4" s="11"/>
      <c r="X4" s="11"/>
      <c r="Y4" s="11"/>
    </row>
    <row r="5" spans="1:50" ht="18.75" x14ac:dyDescent="0.3">
      <c r="A5" s="129" t="s">
        <v>81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2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50" s="17" customFormat="1" ht="18.75" x14ac:dyDescent="0.3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50" ht="18.75" x14ac:dyDescent="0.25">
      <c r="A7" s="124" t="str">
        <f>'1'!A7:Y7</f>
        <v>ПАО "Калужская сбытовая компания"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38"/>
      <c r="S7" s="38"/>
      <c r="T7" s="38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</row>
    <row r="8" spans="1:50" x14ac:dyDescent="0.25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39"/>
      <c r="S8" s="39"/>
      <c r="T8" s="39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</row>
    <row r="9" spans="1:50" ht="15.75" customHeight="1" x14ac:dyDescent="0.25">
      <c r="A9" s="130"/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50" ht="72.75" customHeight="1" x14ac:dyDescent="0.25">
      <c r="A10" s="125" t="s">
        <v>29</v>
      </c>
      <c r="B10" s="125" t="s">
        <v>17</v>
      </c>
      <c r="C10" s="125" t="s">
        <v>0</v>
      </c>
      <c r="D10" s="128" t="s">
        <v>30</v>
      </c>
      <c r="E10" s="128" t="s">
        <v>31</v>
      </c>
      <c r="F10" s="125" t="s">
        <v>189</v>
      </c>
      <c r="G10" s="125" t="s">
        <v>40</v>
      </c>
      <c r="H10" s="125"/>
      <c r="I10" s="125"/>
      <c r="J10" s="125"/>
      <c r="K10" s="125"/>
      <c r="L10" s="118" t="s">
        <v>39</v>
      </c>
      <c r="M10" s="118"/>
      <c r="N10" s="125" t="s">
        <v>72</v>
      </c>
      <c r="O10" s="125"/>
      <c r="P10" s="125"/>
      <c r="Q10" s="125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50" ht="78" customHeight="1" x14ac:dyDescent="0.25">
      <c r="A11" s="125"/>
      <c r="B11" s="125"/>
      <c r="C11" s="125"/>
      <c r="D11" s="128"/>
      <c r="E11" s="128"/>
      <c r="F11" s="125"/>
      <c r="G11" s="117" t="s">
        <v>9</v>
      </c>
      <c r="H11" s="118"/>
      <c r="I11" s="118"/>
      <c r="J11" s="118"/>
      <c r="K11" s="119"/>
      <c r="L11" s="117" t="s">
        <v>212</v>
      </c>
      <c r="M11" s="119"/>
      <c r="N11" s="70" t="s">
        <v>190</v>
      </c>
      <c r="O11" s="70" t="s">
        <v>191</v>
      </c>
      <c r="P11" s="70" t="s">
        <v>213</v>
      </c>
      <c r="Q11" s="125" t="s">
        <v>83</v>
      </c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50" ht="143.25" customHeight="1" x14ac:dyDescent="0.25">
      <c r="A12" s="125"/>
      <c r="B12" s="125"/>
      <c r="C12" s="125"/>
      <c r="D12" s="128"/>
      <c r="E12" s="25" t="s">
        <v>9</v>
      </c>
      <c r="F12" s="25" t="s">
        <v>70</v>
      </c>
      <c r="G12" s="23" t="s">
        <v>8</v>
      </c>
      <c r="H12" s="23" t="s">
        <v>15</v>
      </c>
      <c r="I12" s="23" t="s">
        <v>16</v>
      </c>
      <c r="J12" s="9" t="s">
        <v>27</v>
      </c>
      <c r="K12" s="9" t="s">
        <v>28</v>
      </c>
      <c r="L12" s="23" t="s">
        <v>7</v>
      </c>
      <c r="M12" s="23" t="s">
        <v>10</v>
      </c>
      <c r="N12" s="20" t="s">
        <v>9</v>
      </c>
      <c r="O12" s="66" t="s">
        <v>9</v>
      </c>
      <c r="P12" s="66" t="s">
        <v>9</v>
      </c>
      <c r="Q12" s="125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50" ht="19.5" customHeight="1" x14ac:dyDescent="0.25">
      <c r="A13" s="20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15" t="s">
        <v>137</v>
      </c>
      <c r="O13" s="15" t="s">
        <v>139</v>
      </c>
      <c r="P13" s="15" t="s">
        <v>138</v>
      </c>
      <c r="Q13" s="20">
        <v>15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50" s="19" customFormat="1" ht="39.75" customHeight="1" x14ac:dyDescent="0.25">
      <c r="A14" s="66">
        <v>1</v>
      </c>
      <c r="B14" s="47" t="str">
        <f>'1'!B14</f>
        <v>Приобретение оборудования (IT)</v>
      </c>
      <c r="C14" s="75" t="str">
        <f>'1'!C14</f>
        <v>H_001_РAO_KSK</v>
      </c>
      <c r="D14" s="66">
        <f>'1'!D14</f>
        <v>2019</v>
      </c>
      <c r="E14" s="66">
        <f>'1'!E14</f>
        <v>2020</v>
      </c>
      <c r="F14" s="76">
        <f>'1'!F14/1.18</f>
        <v>16.956779661016949</v>
      </c>
      <c r="G14" s="76">
        <f>'1'!I14/1.18</f>
        <v>17.961540338983056</v>
      </c>
      <c r="H14" s="66">
        <v>0</v>
      </c>
      <c r="I14" s="66">
        <v>0</v>
      </c>
      <c r="J14" s="76">
        <f>G14</f>
        <v>17.961540338983056</v>
      </c>
      <c r="K14" s="66">
        <v>0</v>
      </c>
      <c r="L14" s="76">
        <f>F14</f>
        <v>16.956779661016949</v>
      </c>
      <c r="M14" s="76">
        <f>G14</f>
        <v>17.961540338983056</v>
      </c>
      <c r="N14" s="77">
        <f>'1'!K14/1.18</f>
        <v>9.4728135593220308</v>
      </c>
      <c r="O14" s="77">
        <f>'1'!P14/1.18</f>
        <v>8.4887267796610164</v>
      </c>
      <c r="P14" s="77">
        <f>'1'!U14/1.18</f>
        <v>0</v>
      </c>
      <c r="Q14" s="77">
        <f t="shared" ref="Q14:Q18" si="0">SUM(N14:P14)</f>
        <v>17.961540338983049</v>
      </c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</row>
    <row r="15" spans="1:50" s="19" customFormat="1" ht="46.5" customHeight="1" x14ac:dyDescent="0.25">
      <c r="A15" s="66">
        <v>2</v>
      </c>
      <c r="B15" s="47" t="str">
        <f>'1'!B15</f>
        <v>Приобретение программного обеспечения (IT)</v>
      </c>
      <c r="C15" s="75" t="str">
        <f>'1'!C15</f>
        <v>H_002_РAO_KSK</v>
      </c>
      <c r="D15" s="66">
        <f>'1'!D15</f>
        <v>2019</v>
      </c>
      <c r="E15" s="66">
        <f>'1'!E15</f>
        <v>2021</v>
      </c>
      <c r="F15" s="76">
        <f>'1'!F15/1.18</f>
        <v>21.682500000000001</v>
      </c>
      <c r="G15" s="76">
        <f>'1'!I15/1.18</f>
        <v>23.044564275200003</v>
      </c>
      <c r="H15" s="66">
        <v>0</v>
      </c>
      <c r="I15" s="66">
        <v>0</v>
      </c>
      <c r="J15" s="76">
        <f t="shared" ref="J15:J16" si="1">G15</f>
        <v>23.044564275200003</v>
      </c>
      <c r="K15" s="66">
        <v>0</v>
      </c>
      <c r="L15" s="76">
        <f t="shared" ref="L15:L16" si="2">F15</f>
        <v>21.682500000000001</v>
      </c>
      <c r="M15" s="76">
        <f t="shared" ref="M15:M16" si="3">G15</f>
        <v>23.044564275200003</v>
      </c>
      <c r="N15" s="77">
        <f>'1'!K15/1.18</f>
        <v>13.658631999999999</v>
      </c>
      <c r="O15" s="77">
        <f>'1'!P15/1.18</f>
        <v>5.7688758399999998</v>
      </c>
      <c r="P15" s="77">
        <f>'1'!U15/1.18</f>
        <v>3.6170564351999999</v>
      </c>
      <c r="Q15" s="77">
        <f t="shared" si="0"/>
        <v>23.044564275199996</v>
      </c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</row>
    <row r="16" spans="1:50" ht="39.75" customHeight="1" x14ac:dyDescent="0.25">
      <c r="A16" s="44" t="s">
        <v>188</v>
      </c>
      <c r="B16" s="47" t="str">
        <f>'1'!B16</f>
        <v>Приобретение автотранспорта</v>
      </c>
      <c r="C16" s="75" t="str">
        <f>'1'!C16</f>
        <v>H_003_РAO_KSK</v>
      </c>
      <c r="D16" s="66">
        <f>'1'!D16</f>
        <v>2019</v>
      </c>
      <c r="E16" s="66">
        <f>'1'!E16</f>
        <v>2021</v>
      </c>
      <c r="F16" s="76">
        <f>'1'!F16/1.18</f>
        <v>8.8600169491525449</v>
      </c>
      <c r="G16" s="76">
        <f>'1'!I16/1.18</f>
        <v>9.4442158861016967</v>
      </c>
      <c r="H16" s="70">
        <v>0</v>
      </c>
      <c r="I16" s="70">
        <v>0</v>
      </c>
      <c r="J16" s="76">
        <f t="shared" si="1"/>
        <v>9.4442158861016967</v>
      </c>
      <c r="K16" s="70">
        <v>0</v>
      </c>
      <c r="L16" s="76">
        <f t="shared" si="2"/>
        <v>8.8600169491525449</v>
      </c>
      <c r="M16" s="76">
        <f t="shared" si="3"/>
        <v>9.4442158861016967</v>
      </c>
      <c r="N16" s="77">
        <f>'1'!K16/1.18</f>
        <v>4.6884610169491534</v>
      </c>
      <c r="O16" s="77">
        <f>'1'!P16/1.18</f>
        <v>3.4879950101694925</v>
      </c>
      <c r="P16" s="77">
        <f>'1'!U16/1.18</f>
        <v>1.2677598589830508</v>
      </c>
      <c r="Q16" s="77">
        <f t="shared" si="0"/>
        <v>9.4442158861016985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20" ht="47.25" x14ac:dyDescent="0.25">
      <c r="A17" s="44" t="s">
        <v>150</v>
      </c>
      <c r="B17" s="47" t="str">
        <f>'1'!B17</f>
        <v xml:space="preserve">Капитальный ремонт здания Кировского территориального отделения.     </v>
      </c>
      <c r="C17" s="75" t="str">
        <f>'1'!C17</f>
        <v>H_004_РAO_KSK</v>
      </c>
      <c r="D17" s="88">
        <f>'1'!D17</f>
        <v>2019</v>
      </c>
      <c r="E17" s="88">
        <f>'1'!E17</f>
        <v>2019</v>
      </c>
      <c r="F17" s="76">
        <f>'1'!F17/1.18</f>
        <v>0.99733272033898313</v>
      </c>
      <c r="G17" s="76">
        <f>'1'!I17/1.18</f>
        <v>1.0372260291525426</v>
      </c>
      <c r="H17" s="70">
        <v>0</v>
      </c>
      <c r="I17" s="162">
        <f>G17</f>
        <v>1.0372260291525426</v>
      </c>
      <c r="J17" s="76">
        <v>0</v>
      </c>
      <c r="K17" s="70">
        <v>0</v>
      </c>
      <c r="L17" s="76">
        <f t="shared" ref="L17" si="4">F17</f>
        <v>0.99733272033898313</v>
      </c>
      <c r="M17" s="76">
        <f t="shared" ref="M17" si="5">G17</f>
        <v>1.0372260291525426</v>
      </c>
      <c r="N17" s="77">
        <f>'1'!K17/1.18</f>
        <v>1.0372260291525426</v>
      </c>
      <c r="O17" s="77">
        <f>'1'!P17/1.18</f>
        <v>0</v>
      </c>
      <c r="P17" s="77">
        <f>'1'!U17/1.18</f>
        <v>0</v>
      </c>
      <c r="Q17" s="77">
        <f t="shared" si="0"/>
        <v>1.0372260291525426</v>
      </c>
    </row>
    <row r="18" spans="1:20" ht="47.25" x14ac:dyDescent="0.25">
      <c r="A18" s="44" t="s">
        <v>23</v>
      </c>
      <c r="B18" s="72" t="s">
        <v>217</v>
      </c>
      <c r="C18" s="75" t="str">
        <f>'1'!C18</f>
        <v>H_005_РAO_KSK</v>
      </c>
      <c r="D18" s="94">
        <f>'1'!D18</f>
        <v>2019</v>
      </c>
      <c r="E18" s="94">
        <v>2020</v>
      </c>
      <c r="F18" s="76">
        <f>'1'!F18/1.18</f>
        <v>18.932571186440679</v>
      </c>
      <c r="G18" s="76">
        <f>'1'!I18/1.18</f>
        <v>20.83840426825763</v>
      </c>
      <c r="H18" s="70">
        <v>0</v>
      </c>
      <c r="I18" s="162">
        <f>G18</f>
        <v>20.83840426825763</v>
      </c>
      <c r="J18" s="76"/>
      <c r="K18" s="70">
        <v>0</v>
      </c>
      <c r="L18" s="76">
        <f t="shared" ref="L18" si="6">F18</f>
        <v>18.932571186440679</v>
      </c>
      <c r="M18" s="76">
        <f t="shared" ref="M18" si="7">G18</f>
        <v>20.83840426825763</v>
      </c>
      <c r="N18" s="77">
        <f>'1'!K18/1.18</f>
        <v>0</v>
      </c>
      <c r="O18" s="77">
        <f>'1'!P18/1.18</f>
        <v>11.454063338305085</v>
      </c>
      <c r="P18" s="77">
        <f>'1'!U18/1.18</f>
        <v>9.3843409299525451</v>
      </c>
      <c r="Q18" s="77">
        <f t="shared" si="0"/>
        <v>20.83840426825763</v>
      </c>
    </row>
    <row r="19" spans="1:20" s="19" customFormat="1" x14ac:dyDescent="0.25">
      <c r="A19" s="44" t="s">
        <v>24</v>
      </c>
      <c r="B19" s="47" t="s">
        <v>216</v>
      </c>
      <c r="C19" s="75"/>
      <c r="D19" s="92"/>
      <c r="E19" s="92"/>
      <c r="F19" s="76">
        <f>SUM(F14:F18)</f>
        <v>67.429200516949152</v>
      </c>
      <c r="G19" s="76">
        <f t="shared" ref="G19:Q19" si="8">SUM(G14:G18)</f>
        <v>72.325950797694929</v>
      </c>
      <c r="H19" s="76">
        <f t="shared" si="8"/>
        <v>0</v>
      </c>
      <c r="I19" s="76">
        <f t="shared" si="8"/>
        <v>21.875630297410172</v>
      </c>
      <c r="J19" s="76">
        <f t="shared" si="8"/>
        <v>50.450320500284754</v>
      </c>
      <c r="K19" s="76">
        <f t="shared" si="8"/>
        <v>0</v>
      </c>
      <c r="L19" s="76">
        <f t="shared" si="8"/>
        <v>67.429200516949152</v>
      </c>
      <c r="M19" s="76">
        <f t="shared" si="8"/>
        <v>72.325950797694929</v>
      </c>
      <c r="N19" s="76">
        <f t="shared" si="8"/>
        <v>28.857132605423729</v>
      </c>
      <c r="O19" s="76">
        <f t="shared" si="8"/>
        <v>29.199660968135596</v>
      </c>
      <c r="P19" s="76">
        <f t="shared" si="8"/>
        <v>14.269157224135595</v>
      </c>
      <c r="Q19" s="76">
        <f t="shared" si="8"/>
        <v>72.325950797694915</v>
      </c>
      <c r="R19" s="91"/>
      <c r="S19" s="91"/>
      <c r="T19" s="91"/>
    </row>
  </sheetData>
  <mergeCells count="17">
    <mergeCell ref="L11:M11"/>
    <mergeCell ref="D10:D12"/>
    <mergeCell ref="E10:E11"/>
    <mergeCell ref="A4:Q4"/>
    <mergeCell ref="G11:K11"/>
    <mergeCell ref="Q11:Q12"/>
    <mergeCell ref="A9:Q9"/>
    <mergeCell ref="A10:A12"/>
    <mergeCell ref="B10:B12"/>
    <mergeCell ref="C10:C12"/>
    <mergeCell ref="A7:Q7"/>
    <mergeCell ref="A8:Q8"/>
    <mergeCell ref="F10:F11"/>
    <mergeCell ref="A5:P5"/>
    <mergeCell ref="G10:K10"/>
    <mergeCell ref="L10:M10"/>
    <mergeCell ref="N10:Q10"/>
  </mergeCells>
  <pageMargins left="0.31496062992125984" right="0.31496062992125984" top="0.74803149606299213" bottom="0.74803149606299213" header="0.31496062992125984" footer="0.31496062992125984"/>
  <pageSetup paperSize="8" scale="91" firstPageNumber="2" orientation="landscape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T34"/>
  <sheetViews>
    <sheetView topLeftCell="A7" zoomScale="90" zoomScaleNormal="90" workbookViewId="0">
      <selection activeCell="Z32" sqref="Z32"/>
    </sheetView>
  </sheetViews>
  <sheetFormatPr defaultRowHeight="15.75" x14ac:dyDescent="0.25"/>
  <cols>
    <col min="1" max="1" width="9.75" style="11" customWidth="1"/>
    <col min="2" max="2" width="31.5" style="11" customWidth="1"/>
    <col min="3" max="3" width="13.875" style="11" customWidth="1"/>
    <col min="4" max="4" width="17.625" style="11" customWidth="1"/>
    <col min="5" max="6" width="17.125" style="11" customWidth="1"/>
    <col min="7" max="10" width="6" style="11" hidden="1" customWidth="1"/>
    <col min="11" max="11" width="6.625" style="11" hidden="1" customWidth="1"/>
    <col min="12" max="13" width="15.875" style="11" customWidth="1"/>
    <col min="14" max="17" width="6" style="11" hidden="1" customWidth="1"/>
    <col min="18" max="18" width="5.125" style="11" hidden="1" customWidth="1"/>
    <col min="19" max="20" width="16" style="11" customWidth="1"/>
    <col min="21" max="25" width="6" style="11" hidden="1" customWidth="1"/>
    <col min="26" max="26" width="15.625" style="11" customWidth="1"/>
    <col min="27" max="27" width="14.125" style="11" customWidth="1"/>
    <col min="28" max="31" width="6" style="11" hidden="1" customWidth="1"/>
    <col min="32" max="32" width="7" style="11" hidden="1" customWidth="1"/>
    <col min="33" max="33" width="4.125" style="1" customWidth="1"/>
    <col min="34" max="34" width="3.75" style="1" customWidth="1"/>
    <col min="35" max="35" width="3.875" style="1" customWidth="1"/>
    <col min="36" max="36" width="4.5" style="1" customWidth="1"/>
    <col min="37" max="37" width="5" style="1" customWidth="1"/>
    <col min="38" max="38" width="5.5" style="1" customWidth="1"/>
    <col min="39" max="39" width="5.75" style="1" customWidth="1"/>
    <col min="40" max="40" width="5.5" style="1" customWidth="1"/>
    <col min="41" max="42" width="5" style="1" customWidth="1"/>
    <col min="43" max="43" width="12.875" style="1" customWidth="1"/>
    <col min="44" max="53" width="5" style="1" customWidth="1"/>
    <col min="54" max="16384" width="9" style="1"/>
  </cols>
  <sheetData>
    <row r="1" spans="1:46" ht="18.75" x14ac:dyDescent="0.25">
      <c r="S1" s="137" t="s">
        <v>195</v>
      </c>
      <c r="T1" s="137"/>
      <c r="U1" s="137"/>
      <c r="V1" s="137"/>
      <c r="W1" s="137"/>
      <c r="X1" s="137"/>
      <c r="Y1" s="137"/>
      <c r="Z1" s="137"/>
      <c r="AA1" s="137"/>
      <c r="AF1" s="36" t="s">
        <v>192</v>
      </c>
    </row>
    <row r="2" spans="1:46" ht="18.75" x14ac:dyDescent="0.3">
      <c r="S2" s="137" t="str">
        <f>'1'!AD2</f>
        <v xml:space="preserve">к письму ПАО "КСК"  от «___» мая 2018 г № </v>
      </c>
      <c r="T2" s="137"/>
      <c r="U2" s="137"/>
      <c r="V2" s="137"/>
      <c r="W2" s="137"/>
      <c r="X2" s="137"/>
      <c r="Y2" s="137"/>
      <c r="Z2" s="137"/>
      <c r="AA2" s="137"/>
      <c r="AF2" s="37" t="str">
        <f>'1'!AD2</f>
        <v xml:space="preserve">к письму ПАО "КСК"  от «___» мая 2018 г № </v>
      </c>
    </row>
    <row r="3" spans="1:46" ht="18.75" x14ac:dyDescent="0.3">
      <c r="AF3" s="37"/>
    </row>
    <row r="4" spans="1:46" ht="18.75" x14ac:dyDescent="0.25">
      <c r="A4" s="139" t="s">
        <v>180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</row>
    <row r="5" spans="1:46" ht="18.75" x14ac:dyDescent="0.25">
      <c r="A5" s="140" t="s">
        <v>181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27"/>
      <c r="AA5" s="27"/>
      <c r="AB5" s="27"/>
      <c r="AC5" s="27"/>
      <c r="AD5" s="27"/>
      <c r="AE5" s="27"/>
      <c r="AF5" s="27"/>
      <c r="AG5" s="11"/>
      <c r="AH5" s="11"/>
    </row>
    <row r="6" spans="1:46" s="17" customForma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11"/>
      <c r="AH6" s="11"/>
    </row>
    <row r="7" spans="1:46" ht="18.75" x14ac:dyDescent="0.25">
      <c r="A7" s="124" t="str">
        <f>'1'!A7:Y7</f>
        <v>ПАО "Калужская сбытовая компания"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38"/>
      <c r="AA7" s="38"/>
      <c r="AB7" s="38"/>
      <c r="AC7" s="38"/>
      <c r="AD7" s="38"/>
      <c r="AE7" s="38"/>
      <c r="AF7" s="38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</row>
    <row r="8" spans="1:46" x14ac:dyDescent="0.25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39"/>
      <c r="AA8" s="39"/>
      <c r="AB8" s="39"/>
      <c r="AC8" s="39"/>
      <c r="AD8" s="39"/>
      <c r="AE8" s="39"/>
      <c r="AF8" s="39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6" ht="15.75" customHeight="1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</row>
    <row r="10" spans="1:46" ht="31.5" customHeight="1" x14ac:dyDescent="0.25">
      <c r="A10" s="143" t="s">
        <v>29</v>
      </c>
      <c r="B10" s="143" t="s">
        <v>17</v>
      </c>
      <c r="C10" s="143" t="s">
        <v>0</v>
      </c>
      <c r="D10" s="138" t="s">
        <v>68</v>
      </c>
      <c r="E10" s="134" t="s">
        <v>69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41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</row>
    <row r="11" spans="1:46" ht="44.25" customHeight="1" x14ac:dyDescent="0.25">
      <c r="A11" s="144"/>
      <c r="B11" s="144"/>
      <c r="C11" s="144"/>
      <c r="D11" s="138"/>
      <c r="E11" s="134" t="s">
        <v>193</v>
      </c>
      <c r="F11" s="135"/>
      <c r="G11" s="135"/>
      <c r="H11" s="135"/>
      <c r="I11" s="135"/>
      <c r="J11" s="135"/>
      <c r="K11" s="135"/>
      <c r="L11" s="134" t="s">
        <v>194</v>
      </c>
      <c r="M11" s="135"/>
      <c r="N11" s="135"/>
      <c r="O11" s="135"/>
      <c r="P11" s="135"/>
      <c r="Q11" s="135"/>
      <c r="R11" s="135"/>
      <c r="S11" s="134" t="s">
        <v>214</v>
      </c>
      <c r="T11" s="135"/>
      <c r="U11" s="135"/>
      <c r="V11" s="135"/>
      <c r="W11" s="135"/>
      <c r="X11" s="135"/>
      <c r="Y11" s="135"/>
      <c r="Z11" s="138" t="s">
        <v>85</v>
      </c>
      <c r="AA11" s="138"/>
      <c r="AB11" s="138"/>
      <c r="AC11" s="138"/>
      <c r="AD11" s="138"/>
      <c r="AE11" s="138"/>
      <c r="AF11" s="138"/>
    </row>
    <row r="12" spans="1:46" ht="53.25" customHeight="1" x14ac:dyDescent="0.25">
      <c r="A12" s="144"/>
      <c r="B12" s="144"/>
      <c r="C12" s="144"/>
      <c r="D12" s="138"/>
      <c r="E12" s="134" t="s">
        <v>9</v>
      </c>
      <c r="F12" s="135"/>
      <c r="G12" s="135"/>
      <c r="H12" s="135"/>
      <c r="I12" s="135"/>
      <c r="J12" s="135"/>
      <c r="K12" s="135"/>
      <c r="L12" s="134" t="s">
        <v>9</v>
      </c>
      <c r="M12" s="135"/>
      <c r="N12" s="135"/>
      <c r="O12" s="135"/>
      <c r="P12" s="135"/>
      <c r="Q12" s="135"/>
      <c r="R12" s="135"/>
      <c r="S12" s="134" t="s">
        <v>9</v>
      </c>
      <c r="T12" s="135"/>
      <c r="U12" s="135"/>
      <c r="V12" s="135"/>
      <c r="W12" s="135"/>
      <c r="X12" s="135"/>
      <c r="Y12" s="135"/>
      <c r="Z12" s="134" t="s">
        <v>9</v>
      </c>
      <c r="AA12" s="135"/>
      <c r="AB12" s="135"/>
      <c r="AC12" s="135"/>
      <c r="AD12" s="135"/>
      <c r="AE12" s="135"/>
      <c r="AF12" s="141"/>
    </row>
    <row r="13" spans="1:46" ht="37.5" customHeight="1" x14ac:dyDescent="0.25">
      <c r="A13" s="144"/>
      <c r="B13" s="144"/>
      <c r="C13" s="144"/>
      <c r="D13" s="138" t="s">
        <v>70</v>
      </c>
      <c r="E13" s="50" t="s">
        <v>22</v>
      </c>
      <c r="F13" s="138" t="s">
        <v>21</v>
      </c>
      <c r="G13" s="138"/>
      <c r="H13" s="138"/>
      <c r="I13" s="138"/>
      <c r="J13" s="138"/>
      <c r="K13" s="138"/>
      <c r="L13" s="50" t="s">
        <v>22</v>
      </c>
      <c r="M13" s="138" t="s">
        <v>21</v>
      </c>
      <c r="N13" s="138"/>
      <c r="O13" s="138"/>
      <c r="P13" s="138"/>
      <c r="Q13" s="138"/>
      <c r="R13" s="138"/>
      <c r="S13" s="50" t="s">
        <v>22</v>
      </c>
      <c r="T13" s="138" t="s">
        <v>21</v>
      </c>
      <c r="U13" s="138"/>
      <c r="V13" s="138"/>
      <c r="W13" s="138"/>
      <c r="X13" s="138"/>
      <c r="Y13" s="138"/>
      <c r="Z13" s="50" t="s">
        <v>22</v>
      </c>
      <c r="AA13" s="138" t="s">
        <v>21</v>
      </c>
      <c r="AB13" s="138"/>
      <c r="AC13" s="138"/>
      <c r="AD13" s="138"/>
      <c r="AE13" s="138"/>
      <c r="AF13" s="138"/>
    </row>
    <row r="14" spans="1:46" ht="66" customHeight="1" x14ac:dyDescent="0.25">
      <c r="A14" s="145"/>
      <c r="B14" s="145"/>
      <c r="C14" s="145"/>
      <c r="D14" s="138"/>
      <c r="E14" s="49" t="s">
        <v>11</v>
      </c>
      <c r="F14" s="49" t="s">
        <v>11</v>
      </c>
      <c r="G14" s="10" t="s">
        <v>174</v>
      </c>
      <c r="H14" s="10" t="s">
        <v>175</v>
      </c>
      <c r="I14" s="10" t="s">
        <v>176</v>
      </c>
      <c r="J14" s="10" t="s">
        <v>177</v>
      </c>
      <c r="K14" s="10" t="s">
        <v>178</v>
      </c>
      <c r="L14" s="64" t="s">
        <v>11</v>
      </c>
      <c r="M14" s="64" t="s">
        <v>11</v>
      </c>
      <c r="N14" s="10" t="s">
        <v>174</v>
      </c>
      <c r="O14" s="10" t="s">
        <v>175</v>
      </c>
      <c r="P14" s="10" t="s">
        <v>176</v>
      </c>
      <c r="Q14" s="10" t="s">
        <v>177</v>
      </c>
      <c r="R14" s="10" t="s">
        <v>178</v>
      </c>
      <c r="S14" s="64" t="s">
        <v>11</v>
      </c>
      <c r="T14" s="64" t="s">
        <v>11</v>
      </c>
      <c r="U14" s="10" t="s">
        <v>174</v>
      </c>
      <c r="V14" s="10" t="s">
        <v>175</v>
      </c>
      <c r="W14" s="10" t="s">
        <v>176</v>
      </c>
      <c r="X14" s="10" t="s">
        <v>177</v>
      </c>
      <c r="Y14" s="10" t="s">
        <v>178</v>
      </c>
      <c r="Z14" s="64" t="s">
        <v>11</v>
      </c>
      <c r="AA14" s="64" t="s">
        <v>11</v>
      </c>
      <c r="AB14" s="10" t="s">
        <v>174</v>
      </c>
      <c r="AC14" s="10" t="s">
        <v>175</v>
      </c>
      <c r="AD14" s="10" t="s">
        <v>176</v>
      </c>
      <c r="AE14" s="10" t="s">
        <v>177</v>
      </c>
      <c r="AF14" s="10" t="s">
        <v>178</v>
      </c>
    </row>
    <row r="15" spans="1:46" x14ac:dyDescent="0.25">
      <c r="A15" s="67">
        <v>1</v>
      </c>
      <c r="B15" s="67">
        <v>2</v>
      </c>
      <c r="C15" s="67">
        <v>3</v>
      </c>
      <c r="D15" s="67">
        <v>4</v>
      </c>
      <c r="E15" s="16" t="s">
        <v>41</v>
      </c>
      <c r="F15" s="16" t="s">
        <v>42</v>
      </c>
      <c r="G15" s="16" t="s">
        <v>43</v>
      </c>
      <c r="H15" s="16" t="s">
        <v>44</v>
      </c>
      <c r="I15" s="16" t="s">
        <v>45</v>
      </c>
      <c r="J15" s="16" t="s">
        <v>46</v>
      </c>
      <c r="K15" s="16" t="s">
        <v>47</v>
      </c>
      <c r="L15" s="16" t="s">
        <v>48</v>
      </c>
      <c r="M15" s="16" t="s">
        <v>49</v>
      </c>
      <c r="N15" s="16" t="s">
        <v>50</v>
      </c>
      <c r="O15" s="16" t="s">
        <v>51</v>
      </c>
      <c r="P15" s="16" t="s">
        <v>52</v>
      </c>
      <c r="Q15" s="16" t="s">
        <v>53</v>
      </c>
      <c r="R15" s="16" t="s">
        <v>54</v>
      </c>
      <c r="S15" s="16" t="s">
        <v>55</v>
      </c>
      <c r="T15" s="16" t="s">
        <v>56</v>
      </c>
      <c r="U15" s="16" t="s">
        <v>57</v>
      </c>
      <c r="V15" s="16" t="s">
        <v>58</v>
      </c>
      <c r="W15" s="16" t="s">
        <v>59</v>
      </c>
      <c r="X15" s="16" t="s">
        <v>60</v>
      </c>
      <c r="Y15" s="16" t="s">
        <v>140</v>
      </c>
      <c r="Z15" s="16" t="s">
        <v>61</v>
      </c>
      <c r="AA15" s="16" t="s">
        <v>62</v>
      </c>
      <c r="AB15" s="16" t="s">
        <v>63</v>
      </c>
      <c r="AC15" s="16" t="s">
        <v>64</v>
      </c>
      <c r="AD15" s="16" t="s">
        <v>65</v>
      </c>
      <c r="AE15" s="16" t="s">
        <v>66</v>
      </c>
      <c r="AF15" s="16" t="s">
        <v>67</v>
      </c>
    </row>
    <row r="16" spans="1:46" s="19" customFormat="1" x14ac:dyDescent="0.25">
      <c r="A16" s="67">
        <f>'1'!A14</f>
        <v>1</v>
      </c>
      <c r="B16" s="79" t="str">
        <f>'1'!B14</f>
        <v>Приобретение оборудования (IT)</v>
      </c>
      <c r="C16" s="80" t="str">
        <f>'1'!C14</f>
        <v>H_001_РAO_KSK</v>
      </c>
      <c r="D16" s="81">
        <f>'2'!Q14</f>
        <v>17.961540338983049</v>
      </c>
      <c r="E16" s="82"/>
      <c r="F16" s="82">
        <f>'2'!N14</f>
        <v>9.4728135593220308</v>
      </c>
      <c r="G16" s="82"/>
      <c r="H16" s="82"/>
      <c r="I16" s="82"/>
      <c r="J16" s="82"/>
      <c r="K16" s="82"/>
      <c r="L16" s="82"/>
      <c r="M16" s="82">
        <f>'2'!O14</f>
        <v>8.4887267796610164</v>
      </c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>
        <f>E16+L16+S16</f>
        <v>0</v>
      </c>
      <c r="AA16" s="82">
        <f t="shared" ref="AA16:AF18" si="0">F16+M16+T16</f>
        <v>17.961540338983049</v>
      </c>
      <c r="AB16" s="82">
        <f t="shared" si="0"/>
        <v>0</v>
      </c>
      <c r="AC16" s="82">
        <f t="shared" si="0"/>
        <v>0</v>
      </c>
      <c r="AD16" s="82">
        <f t="shared" si="0"/>
        <v>0</v>
      </c>
      <c r="AE16" s="82">
        <f t="shared" si="0"/>
        <v>0</v>
      </c>
      <c r="AF16" s="82">
        <f t="shared" si="0"/>
        <v>0</v>
      </c>
    </row>
    <row r="17" spans="1:44" s="19" customFormat="1" ht="31.5" x14ac:dyDescent="0.25">
      <c r="A17" s="67">
        <f>'1'!A15</f>
        <v>2</v>
      </c>
      <c r="B17" s="79" t="str">
        <f>'1'!B15</f>
        <v>Приобретение программного обеспечения (IT)</v>
      </c>
      <c r="C17" s="80" t="str">
        <f>'1'!C15</f>
        <v>H_002_РAO_KSK</v>
      </c>
      <c r="D17" s="81">
        <f>'2'!Q15</f>
        <v>23.044564275199996</v>
      </c>
      <c r="E17" s="82">
        <f>'2'!N15</f>
        <v>13.658631999999999</v>
      </c>
      <c r="F17" s="82"/>
      <c r="G17" s="82"/>
      <c r="H17" s="82"/>
      <c r="I17" s="82"/>
      <c r="J17" s="82"/>
      <c r="K17" s="82"/>
      <c r="L17" s="82">
        <f>'2'!O15</f>
        <v>5.7688758399999998</v>
      </c>
      <c r="M17" s="82"/>
      <c r="N17" s="82"/>
      <c r="O17" s="82"/>
      <c r="P17" s="82"/>
      <c r="Q17" s="82"/>
      <c r="R17" s="82"/>
      <c r="S17" s="82">
        <f>'2'!P15</f>
        <v>3.6170564351999999</v>
      </c>
      <c r="T17" s="82"/>
      <c r="U17" s="82"/>
      <c r="V17" s="82"/>
      <c r="W17" s="82"/>
      <c r="X17" s="82"/>
      <c r="Y17" s="82"/>
      <c r="Z17" s="82">
        <f t="shared" ref="Z17:Z18" si="1">E17+L17+S17</f>
        <v>23.044564275199996</v>
      </c>
      <c r="AA17" s="82">
        <f t="shared" si="0"/>
        <v>0</v>
      </c>
      <c r="AB17" s="82">
        <f t="shared" si="0"/>
        <v>0</v>
      </c>
      <c r="AC17" s="82">
        <f t="shared" si="0"/>
        <v>0</v>
      </c>
      <c r="AD17" s="82">
        <f t="shared" si="0"/>
        <v>0</v>
      </c>
      <c r="AE17" s="82">
        <f t="shared" si="0"/>
        <v>0</v>
      </c>
      <c r="AF17" s="82">
        <f t="shared" si="0"/>
        <v>0</v>
      </c>
    </row>
    <row r="18" spans="1:44" ht="24.75" customHeight="1" x14ac:dyDescent="0.25">
      <c r="A18" s="67">
        <f>'1'!A16</f>
        <v>3</v>
      </c>
      <c r="B18" s="79" t="str">
        <f>'1'!B16</f>
        <v>Приобретение автотранспорта</v>
      </c>
      <c r="C18" s="80" t="str">
        <f>'1'!C16</f>
        <v>H_003_РAO_KSK</v>
      </c>
      <c r="D18" s="81">
        <f>'2'!Q16</f>
        <v>9.4442158861016985</v>
      </c>
      <c r="E18" s="78"/>
      <c r="F18" s="83">
        <f>'2'!N16</f>
        <v>4.6884610169491534</v>
      </c>
      <c r="G18" s="78"/>
      <c r="H18" s="78"/>
      <c r="I18" s="78"/>
      <c r="J18" s="78"/>
      <c r="K18" s="78"/>
      <c r="L18" s="78"/>
      <c r="M18" s="83">
        <f>'2'!O16</f>
        <v>3.4879950101694925</v>
      </c>
      <c r="N18" s="78"/>
      <c r="O18" s="78"/>
      <c r="P18" s="78"/>
      <c r="Q18" s="78"/>
      <c r="R18" s="78"/>
      <c r="S18" s="78"/>
      <c r="T18" s="83">
        <f>'2'!P16</f>
        <v>1.2677598589830508</v>
      </c>
      <c r="U18" s="78"/>
      <c r="V18" s="78"/>
      <c r="W18" s="78"/>
      <c r="X18" s="78"/>
      <c r="Y18" s="78"/>
      <c r="Z18" s="82">
        <f t="shared" si="1"/>
        <v>0</v>
      </c>
      <c r="AA18" s="82">
        <f t="shared" si="0"/>
        <v>9.4442158861016985</v>
      </c>
      <c r="AB18" s="82">
        <f t="shared" si="0"/>
        <v>0</v>
      </c>
      <c r="AC18" s="82">
        <f t="shared" si="0"/>
        <v>0</v>
      </c>
      <c r="AD18" s="82">
        <f t="shared" si="0"/>
        <v>0</v>
      </c>
      <c r="AE18" s="82">
        <f t="shared" si="0"/>
        <v>0</v>
      </c>
      <c r="AF18" s="82">
        <f t="shared" si="0"/>
        <v>0</v>
      </c>
    </row>
    <row r="19" spans="1:44" ht="48" customHeight="1" x14ac:dyDescent="0.25">
      <c r="A19" s="89">
        <f>'1'!A17</f>
        <v>4</v>
      </c>
      <c r="B19" s="79" t="str">
        <f>'1'!B17</f>
        <v xml:space="preserve">Капитальный ремонт здания Кировского территориального отделения.     </v>
      </c>
      <c r="C19" s="80" t="str">
        <f>'1'!C17</f>
        <v>H_004_РAO_KSK</v>
      </c>
      <c r="D19" s="81">
        <f>'2'!Q17</f>
        <v>1.0372260291525426</v>
      </c>
      <c r="E19" s="78"/>
      <c r="F19" s="83">
        <f>'2'!N17</f>
        <v>1.0372260291525426</v>
      </c>
      <c r="G19" s="78"/>
      <c r="H19" s="78"/>
      <c r="I19" s="78"/>
      <c r="J19" s="78"/>
      <c r="K19" s="78"/>
      <c r="L19" s="78"/>
      <c r="M19" s="83">
        <f>'2'!O17</f>
        <v>0</v>
      </c>
      <c r="N19" s="78"/>
      <c r="O19" s="78"/>
      <c r="P19" s="78"/>
      <c r="Q19" s="78"/>
      <c r="R19" s="78"/>
      <c r="S19" s="78"/>
      <c r="T19" s="83">
        <f>'2'!P17</f>
        <v>0</v>
      </c>
      <c r="U19" s="78"/>
      <c r="V19" s="78"/>
      <c r="W19" s="78"/>
      <c r="X19" s="78"/>
      <c r="Y19" s="78"/>
      <c r="Z19" s="82">
        <f t="shared" ref="Z19" si="2">E19+L19+S19</f>
        <v>0</v>
      </c>
      <c r="AA19" s="82">
        <f t="shared" ref="AA19" si="3">F19+M19+T19</f>
        <v>1.0372260291525426</v>
      </c>
    </row>
    <row r="20" spans="1:44" s="19" customFormat="1" ht="46.5" customHeight="1" x14ac:dyDescent="0.25">
      <c r="A20" s="96">
        <f>'1'!A18</f>
        <v>5</v>
      </c>
      <c r="B20" s="72" t="s">
        <v>217</v>
      </c>
      <c r="C20" s="80" t="str">
        <f>'1'!C18</f>
        <v>H_005_РAO_KSK</v>
      </c>
      <c r="D20" s="81">
        <f>'2'!Q18</f>
        <v>20.83840426825763</v>
      </c>
      <c r="E20" s="78"/>
      <c r="F20" s="83">
        <f>'2'!N18</f>
        <v>0</v>
      </c>
      <c r="G20" s="78"/>
      <c r="H20" s="78"/>
      <c r="I20" s="78"/>
      <c r="J20" s="78"/>
      <c r="K20" s="78"/>
      <c r="L20" s="78"/>
      <c r="M20" s="83">
        <f>'2'!O18</f>
        <v>11.454063338305085</v>
      </c>
      <c r="N20" s="78"/>
      <c r="O20" s="78"/>
      <c r="P20" s="78"/>
      <c r="Q20" s="78"/>
      <c r="R20" s="78"/>
      <c r="S20" s="78"/>
      <c r="T20" s="83">
        <f>'2'!P18</f>
        <v>9.3843409299525451</v>
      </c>
      <c r="U20" s="78"/>
      <c r="V20" s="78"/>
      <c r="W20" s="78"/>
      <c r="X20" s="78"/>
      <c r="Y20" s="78"/>
      <c r="Z20" s="82">
        <f t="shared" ref="Z20" si="4">E20+L20+S20</f>
        <v>0</v>
      </c>
      <c r="AA20" s="82">
        <f t="shared" ref="AA20" si="5">F20+M20+T20</f>
        <v>20.83840426825763</v>
      </c>
      <c r="AB20" s="90"/>
      <c r="AC20" s="90"/>
      <c r="AD20" s="90"/>
      <c r="AE20" s="90"/>
      <c r="AF20" s="90"/>
    </row>
    <row r="21" spans="1:44" s="91" customFormat="1" ht="36" customHeight="1" x14ac:dyDescent="0.25">
      <c r="A21" s="93">
        <v>6</v>
      </c>
      <c r="B21" s="79" t="s">
        <v>216</v>
      </c>
      <c r="C21" s="80"/>
      <c r="D21" s="81">
        <f>SUM(D16:D20)</f>
        <v>72.325950797694915</v>
      </c>
      <c r="E21" s="81">
        <f t="shared" ref="E21:AA21" si="6">SUM(E16:E20)</f>
        <v>13.658631999999999</v>
      </c>
      <c r="F21" s="81">
        <f t="shared" si="6"/>
        <v>15.198500605423726</v>
      </c>
      <c r="G21" s="81">
        <f t="shared" si="6"/>
        <v>0</v>
      </c>
      <c r="H21" s="81">
        <f t="shared" si="6"/>
        <v>0</v>
      </c>
      <c r="I21" s="81">
        <f t="shared" si="6"/>
        <v>0</v>
      </c>
      <c r="J21" s="81">
        <f t="shared" si="6"/>
        <v>0</v>
      </c>
      <c r="K21" s="81">
        <f t="shared" si="6"/>
        <v>0</v>
      </c>
      <c r="L21" s="81">
        <f t="shared" si="6"/>
        <v>5.7688758399999998</v>
      </c>
      <c r="M21" s="81">
        <f t="shared" si="6"/>
        <v>23.430785128135597</v>
      </c>
      <c r="N21" s="81">
        <f t="shared" si="6"/>
        <v>0</v>
      </c>
      <c r="O21" s="81">
        <f t="shared" si="6"/>
        <v>0</v>
      </c>
      <c r="P21" s="81">
        <f t="shared" si="6"/>
        <v>0</v>
      </c>
      <c r="Q21" s="81">
        <f t="shared" si="6"/>
        <v>0</v>
      </c>
      <c r="R21" s="81">
        <f t="shared" si="6"/>
        <v>0</v>
      </c>
      <c r="S21" s="81">
        <f t="shared" si="6"/>
        <v>3.6170564351999999</v>
      </c>
      <c r="T21" s="81">
        <f t="shared" si="6"/>
        <v>10.652100788935595</v>
      </c>
      <c r="U21" s="81">
        <f t="shared" si="6"/>
        <v>0</v>
      </c>
      <c r="V21" s="81">
        <f t="shared" si="6"/>
        <v>0</v>
      </c>
      <c r="W21" s="81">
        <f t="shared" si="6"/>
        <v>0</v>
      </c>
      <c r="X21" s="81">
        <f t="shared" si="6"/>
        <v>0</v>
      </c>
      <c r="Y21" s="81">
        <f t="shared" si="6"/>
        <v>0</v>
      </c>
      <c r="Z21" s="81">
        <f t="shared" si="6"/>
        <v>23.044564275199996</v>
      </c>
      <c r="AA21" s="81">
        <f t="shared" si="6"/>
        <v>49.28138652249492</v>
      </c>
      <c r="AB21" s="90"/>
      <c r="AC21" s="90"/>
      <c r="AD21" s="90"/>
      <c r="AE21" s="90"/>
      <c r="AF21" s="90"/>
    </row>
    <row r="22" spans="1:44" s="19" customFormat="1" ht="48.75" hidden="1" customHeight="1" x14ac:dyDescent="0.25">
      <c r="A22" s="136" t="s">
        <v>159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</row>
    <row r="23" spans="1:44" ht="48.75" hidden="1" customHeight="1" x14ac:dyDescent="0.25">
      <c r="A23" s="136" t="s">
        <v>158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</row>
    <row r="24" spans="1:44" s="19" customFormat="1" ht="48.75" hidden="1" customHeight="1" x14ac:dyDescent="0.25">
      <c r="A24" s="131" t="s">
        <v>183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</row>
    <row r="25" spans="1:44" s="19" customFormat="1" ht="48.75" hidden="1" customHeight="1" x14ac:dyDescent="0.25">
      <c r="A25" s="132" t="s">
        <v>182</v>
      </c>
      <c r="B25" s="133"/>
      <c r="C25" s="133"/>
      <c r="D25" s="133"/>
      <c r="E25" s="133"/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</row>
    <row r="26" spans="1:44" ht="48.75" hidden="1" customHeight="1" x14ac:dyDescent="0.25">
      <c r="A26" s="121" t="s">
        <v>173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</row>
    <row r="27" spans="1:44" ht="48.75" hidden="1" customHeight="1" x14ac:dyDescent="0.25">
      <c r="A27" s="121" t="s">
        <v>141</v>
      </c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</row>
    <row r="28" spans="1:44" ht="48.75" hidden="1" customHeight="1" x14ac:dyDescent="0.25">
      <c r="A28" s="121" t="s">
        <v>169</v>
      </c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</row>
    <row r="29" spans="1:44" ht="48.75" hidden="1" customHeight="1" x14ac:dyDescent="0.25">
      <c r="A29" s="121" t="s">
        <v>142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</row>
    <row r="30" spans="1:44" ht="48.75" hidden="1" customHeight="1" x14ac:dyDescent="0.25">
      <c r="A30" s="131" t="s">
        <v>179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</row>
    <row r="31" spans="1:44" ht="21" customHeight="1" x14ac:dyDescent="0.25"/>
    <row r="32" spans="1:44" ht="21" customHeight="1" x14ac:dyDescent="0.25">
      <c r="Z32" s="114"/>
    </row>
    <row r="33" ht="21" customHeight="1" x14ac:dyDescent="0.25"/>
    <row r="34" ht="21" customHeight="1" x14ac:dyDescent="0.25"/>
  </sheetData>
  <mergeCells count="34">
    <mergeCell ref="A23:AF23"/>
    <mergeCell ref="A4:Y4"/>
    <mergeCell ref="A5:Y5"/>
    <mergeCell ref="A7:Y7"/>
    <mergeCell ref="A8:Y8"/>
    <mergeCell ref="E10:AF10"/>
    <mergeCell ref="A9:AF9"/>
    <mergeCell ref="A10:A14"/>
    <mergeCell ref="B10:B14"/>
    <mergeCell ref="C10:C14"/>
    <mergeCell ref="Z12:AF12"/>
    <mergeCell ref="AA13:AF13"/>
    <mergeCell ref="T13:Y13"/>
    <mergeCell ref="D13:D14"/>
    <mergeCell ref="E11:K11"/>
    <mergeCell ref="S11:Y11"/>
    <mergeCell ref="S12:Y12"/>
    <mergeCell ref="A22:AF22"/>
    <mergeCell ref="S1:AA1"/>
    <mergeCell ref="S2:AA2"/>
    <mergeCell ref="F13:K13"/>
    <mergeCell ref="M13:R13"/>
    <mergeCell ref="Z11:AF11"/>
    <mergeCell ref="L11:R11"/>
    <mergeCell ref="D10:D12"/>
    <mergeCell ref="L12:R12"/>
    <mergeCell ref="E12:K12"/>
    <mergeCell ref="A24:AF24"/>
    <mergeCell ref="A25:AF25"/>
    <mergeCell ref="A30:AF30"/>
    <mergeCell ref="A26:AF26"/>
    <mergeCell ref="A27:AF27"/>
    <mergeCell ref="A28:AF28"/>
    <mergeCell ref="A29:AF29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headerFooter differentFirst="1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AQ47"/>
  <sheetViews>
    <sheetView topLeftCell="A22" zoomScale="90" zoomScaleNormal="90" workbookViewId="0">
      <selection activeCell="K34" sqref="K34"/>
    </sheetView>
  </sheetViews>
  <sheetFormatPr defaultRowHeight="15.75" x14ac:dyDescent="0.25"/>
  <cols>
    <col min="1" max="1" width="11.625" style="11" customWidth="1"/>
    <col min="2" max="2" width="31.5" style="11" customWidth="1"/>
    <col min="3" max="3" width="16.75" style="11" customWidth="1"/>
    <col min="4" max="13" width="16.125" style="11" customWidth="1"/>
    <col min="14" max="14" width="3.5" style="11" customWidth="1"/>
    <col min="15" max="15" width="5.75" style="1" customWidth="1"/>
    <col min="16" max="16" width="16.125" style="1" customWidth="1"/>
    <col min="17" max="17" width="21.25" style="1" customWidth="1"/>
    <col min="18" max="18" width="12.625" style="1" customWidth="1"/>
    <col min="19" max="19" width="22.375" style="1" customWidth="1"/>
    <col min="20" max="20" width="10.875" style="1" customWidth="1"/>
    <col min="21" max="21" width="17.375" style="1" customWidth="1"/>
    <col min="22" max="23" width="4.125" style="1" customWidth="1"/>
    <col min="24" max="24" width="3.75" style="1" customWidth="1"/>
    <col min="25" max="25" width="3.875" style="1" customWidth="1"/>
    <col min="26" max="26" width="4.5" style="1" customWidth="1"/>
    <col min="27" max="27" width="5" style="1" customWidth="1"/>
    <col min="28" max="28" width="5.5" style="1" customWidth="1"/>
    <col min="29" max="29" width="5.75" style="1" customWidth="1"/>
    <col min="30" max="30" width="5.5" style="1" customWidth="1"/>
    <col min="31" max="32" width="5" style="1" customWidth="1"/>
    <col min="33" max="33" width="12.875" style="1" customWidth="1"/>
    <col min="34" max="43" width="5" style="1" customWidth="1"/>
    <col min="44" max="16384" width="9" style="1"/>
  </cols>
  <sheetData>
    <row r="1" spans="1:42" ht="18.75" x14ac:dyDescent="0.25">
      <c r="M1" s="36" t="s">
        <v>198</v>
      </c>
    </row>
    <row r="2" spans="1:42" ht="18.75" x14ac:dyDescent="0.3">
      <c r="M2" s="37" t="str">
        <f>'1'!AD2</f>
        <v xml:space="preserve">к письму ПАО "КСК"  от «___» мая 2018 г № </v>
      </c>
    </row>
    <row r="4" spans="1:42" ht="18.75" x14ac:dyDescent="0.3">
      <c r="A4" s="148" t="s">
        <v>77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</row>
    <row r="5" spans="1:42" ht="18.75" x14ac:dyDescent="0.3">
      <c r="A5" s="147" t="s">
        <v>215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</row>
    <row r="6" spans="1:42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42" ht="18.75" x14ac:dyDescent="0.25">
      <c r="A7" s="124" t="str">
        <f>'1'!A7:Y7</f>
        <v>ПАО "Калужская сбытовая компания"</v>
      </c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M7" s="124"/>
      <c r="N7" s="38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</row>
    <row r="8" spans="1:42" x14ac:dyDescent="0.25">
      <c r="A8" s="126" t="s">
        <v>82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39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</row>
    <row r="9" spans="1:42" x14ac:dyDescent="0.25">
      <c r="A9" s="142"/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3"/>
      <c r="O9" s="3"/>
      <c r="P9" s="3"/>
      <c r="Q9" s="3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42" ht="19.5" customHeight="1" x14ac:dyDescent="0.25">
      <c r="A10" s="143" t="s">
        <v>29</v>
      </c>
      <c r="B10" s="138" t="s">
        <v>17</v>
      </c>
      <c r="C10" s="138" t="s">
        <v>0</v>
      </c>
      <c r="D10" s="149" t="s">
        <v>197</v>
      </c>
      <c r="E10" s="149"/>
      <c r="F10" s="149"/>
      <c r="G10" s="149"/>
      <c r="H10" s="149"/>
      <c r="I10" s="149"/>
      <c r="J10" s="149"/>
      <c r="K10" s="149"/>
      <c r="L10" s="149"/>
      <c r="M10" s="149"/>
      <c r="N10" s="45"/>
      <c r="O10" s="6"/>
      <c r="P10" s="6"/>
      <c r="Q10" s="6"/>
    </row>
    <row r="11" spans="1:42" ht="43.5" customHeight="1" x14ac:dyDescent="0.25">
      <c r="A11" s="144"/>
      <c r="B11" s="138"/>
      <c r="C11" s="138"/>
      <c r="D11" s="149" t="s">
        <v>1</v>
      </c>
      <c r="E11" s="149"/>
      <c r="F11" s="149" t="s">
        <v>2</v>
      </c>
      <c r="G11" s="149"/>
      <c r="H11" s="149" t="s">
        <v>3</v>
      </c>
      <c r="I11" s="149"/>
      <c r="J11" s="149" t="s">
        <v>4</v>
      </c>
      <c r="K11" s="149"/>
      <c r="L11" s="138" t="s">
        <v>76</v>
      </c>
      <c r="M11" s="138"/>
      <c r="N11" s="45"/>
      <c r="O11" s="6"/>
      <c r="P11" s="6"/>
      <c r="Q11" s="6"/>
    </row>
    <row r="12" spans="1:42" ht="43.5" customHeight="1" x14ac:dyDescent="0.25">
      <c r="A12" s="144"/>
      <c r="B12" s="138"/>
      <c r="C12" s="138"/>
      <c r="D12" s="50" t="s">
        <v>22</v>
      </c>
      <c r="E12" s="68" t="s">
        <v>21</v>
      </c>
      <c r="F12" s="50" t="s">
        <v>22</v>
      </c>
      <c r="G12" s="68" t="s">
        <v>21</v>
      </c>
      <c r="H12" s="50" t="s">
        <v>22</v>
      </c>
      <c r="I12" s="68" t="s">
        <v>21</v>
      </c>
      <c r="J12" s="50" t="s">
        <v>22</v>
      </c>
      <c r="K12" s="68" t="s">
        <v>21</v>
      </c>
      <c r="L12" s="50" t="s">
        <v>22</v>
      </c>
      <c r="M12" s="68" t="s">
        <v>21</v>
      </c>
    </row>
    <row r="13" spans="1:42" ht="87.75" customHeight="1" x14ac:dyDescent="0.25">
      <c r="A13" s="145"/>
      <c r="B13" s="138"/>
      <c r="C13" s="138"/>
      <c r="D13" s="49" t="s">
        <v>11</v>
      </c>
      <c r="E13" s="49" t="s">
        <v>11</v>
      </c>
      <c r="F13" s="49" t="s">
        <v>11</v>
      </c>
      <c r="G13" s="49" t="s">
        <v>11</v>
      </c>
      <c r="H13" s="49" t="s">
        <v>11</v>
      </c>
      <c r="I13" s="49" t="s">
        <v>11</v>
      </c>
      <c r="J13" s="49" t="s">
        <v>11</v>
      </c>
      <c r="K13" s="49" t="s">
        <v>11</v>
      </c>
      <c r="L13" s="49" t="s">
        <v>11</v>
      </c>
      <c r="M13" s="49" t="s">
        <v>11</v>
      </c>
    </row>
    <row r="14" spans="1:42" x14ac:dyDescent="0.25">
      <c r="A14" s="51">
        <v>1</v>
      </c>
      <c r="B14" s="51">
        <v>2</v>
      </c>
      <c r="C14" s="51">
        <v>3</v>
      </c>
      <c r="D14" s="16" t="s">
        <v>25</v>
      </c>
      <c r="E14" s="16" t="s">
        <v>26</v>
      </c>
      <c r="F14" s="16" t="s">
        <v>33</v>
      </c>
      <c r="G14" s="16" t="s">
        <v>34</v>
      </c>
      <c r="H14" s="16" t="s">
        <v>35</v>
      </c>
      <c r="I14" s="16" t="s">
        <v>36</v>
      </c>
      <c r="J14" s="16" t="s">
        <v>37</v>
      </c>
      <c r="K14" s="16" t="s">
        <v>38</v>
      </c>
      <c r="L14" s="16" t="s">
        <v>23</v>
      </c>
      <c r="M14" s="16" t="s">
        <v>24</v>
      </c>
    </row>
    <row r="15" spans="1:42" s="19" customFormat="1" x14ac:dyDescent="0.25">
      <c r="A15" s="149" t="s">
        <v>190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65"/>
    </row>
    <row r="16" spans="1:42" s="19" customFormat="1" x14ac:dyDescent="0.25">
      <c r="A16" s="67">
        <f>'3'!A16</f>
        <v>1</v>
      </c>
      <c r="B16" s="79" t="str">
        <f>'3'!B16</f>
        <v>Приобретение оборудования (IT)</v>
      </c>
      <c r="C16" s="80" t="str">
        <f>'3'!C16</f>
        <v>H_001_РAO_KSK</v>
      </c>
      <c r="D16" s="82"/>
      <c r="E16" s="82"/>
      <c r="F16" s="82"/>
      <c r="G16" s="82">
        <f>ROUND('3'!$F$16/3,1)</f>
        <v>3.2</v>
      </c>
      <c r="H16" s="82"/>
      <c r="I16" s="82">
        <f>ROUND('3'!$F$16/3,1)</f>
        <v>3.2</v>
      </c>
      <c r="J16" s="82"/>
      <c r="K16" s="82">
        <f>'3'!F16-'4'!G16-'4'!I16</f>
        <v>3.0728135593220305</v>
      </c>
      <c r="L16" s="82">
        <f>D16+F16+H16+J16</f>
        <v>0</v>
      </c>
      <c r="M16" s="82">
        <f>E16+G16+I16+K16</f>
        <v>9.4728135593220308</v>
      </c>
      <c r="N16" s="65"/>
    </row>
    <row r="17" spans="1:16" s="19" customFormat="1" ht="31.5" x14ac:dyDescent="0.25">
      <c r="A17" s="67">
        <f>'3'!A17</f>
        <v>2</v>
      </c>
      <c r="B17" s="79" t="str">
        <f>'3'!B17</f>
        <v>Приобретение программного обеспечения (IT)</v>
      </c>
      <c r="C17" s="80" t="str">
        <f>'3'!C17</f>
        <v>H_002_РAO_KSK</v>
      </c>
      <c r="D17" s="82"/>
      <c r="E17" s="82"/>
      <c r="F17" s="82">
        <f>ROUND('3'!$E$17/3,1)</f>
        <v>4.5999999999999996</v>
      </c>
      <c r="G17" s="82"/>
      <c r="H17" s="82">
        <f>ROUND('3'!$E$17/3,1)</f>
        <v>4.5999999999999996</v>
      </c>
      <c r="I17" s="82"/>
      <c r="J17" s="82">
        <f>'3'!E17-'4'!F17-'4'!H17</f>
        <v>4.4586319999999997</v>
      </c>
      <c r="K17" s="82"/>
      <c r="L17" s="82">
        <f t="shared" ref="L17:L18" si="0">D17+F17+H17+J17</f>
        <v>13.658631999999999</v>
      </c>
      <c r="M17" s="82">
        <f t="shared" ref="M17:M18" si="1">E17+G17+I17+K17</f>
        <v>0</v>
      </c>
      <c r="N17" s="65"/>
    </row>
    <row r="18" spans="1:16" s="19" customFormat="1" x14ac:dyDescent="0.25">
      <c r="A18" s="67">
        <f>'3'!A18</f>
        <v>3</v>
      </c>
      <c r="B18" s="79" t="str">
        <f>'3'!B18</f>
        <v>Приобретение автотранспорта</v>
      </c>
      <c r="C18" s="80" t="str">
        <f>'3'!C18</f>
        <v>H_003_РAO_KSK</v>
      </c>
      <c r="D18" s="82"/>
      <c r="E18" s="82"/>
      <c r="F18" s="82"/>
      <c r="G18" s="82">
        <f>'3'!F18</f>
        <v>4.6884610169491534</v>
      </c>
      <c r="H18" s="82"/>
      <c r="I18" s="82"/>
      <c r="J18" s="82"/>
      <c r="K18" s="82"/>
      <c r="L18" s="82">
        <f t="shared" si="0"/>
        <v>0</v>
      </c>
      <c r="M18" s="82">
        <f t="shared" si="1"/>
        <v>4.6884610169491534</v>
      </c>
      <c r="N18" s="65"/>
    </row>
    <row r="19" spans="1:16" s="19" customFormat="1" ht="47.25" x14ac:dyDescent="0.25">
      <c r="A19" s="89">
        <v>4</v>
      </c>
      <c r="B19" s="79" t="str">
        <f>'3'!B19</f>
        <v xml:space="preserve">Капитальный ремонт здания Кировского территориального отделения.     </v>
      </c>
      <c r="C19" s="80" t="str">
        <f>'3'!C19</f>
        <v>H_004_РAO_KSK</v>
      </c>
      <c r="D19" s="82"/>
      <c r="E19" s="82"/>
      <c r="F19" s="82"/>
      <c r="G19" s="82"/>
      <c r="H19" s="82"/>
      <c r="I19" s="82"/>
      <c r="J19" s="82"/>
      <c r="K19" s="82">
        <f>'2'!G17</f>
        <v>1.0372260291525426</v>
      </c>
      <c r="L19" s="82">
        <f t="shared" ref="L19" si="2">D19+F19+H19+J19</f>
        <v>0</v>
      </c>
      <c r="M19" s="82">
        <f t="shared" ref="M19" si="3">E19+G19+I19+K19</f>
        <v>1.0372260291525426</v>
      </c>
      <c r="N19" s="65"/>
    </row>
    <row r="20" spans="1:16" s="19" customFormat="1" ht="47.25" x14ac:dyDescent="0.25">
      <c r="A20" s="96">
        <v>5</v>
      </c>
      <c r="B20" s="72" t="s">
        <v>217</v>
      </c>
      <c r="C20" s="80" t="str">
        <f>'1'!C18</f>
        <v>H_005_РAO_KSK</v>
      </c>
      <c r="D20" s="82"/>
      <c r="E20" s="82"/>
      <c r="G20" s="82"/>
      <c r="H20" s="82"/>
      <c r="I20" s="82"/>
      <c r="J20" s="82"/>
      <c r="K20" s="82">
        <f>'2'!N18</f>
        <v>0</v>
      </c>
      <c r="L20" s="82"/>
      <c r="M20" s="82">
        <f>G20+I20+K20</f>
        <v>0</v>
      </c>
      <c r="N20" s="95"/>
    </row>
    <row r="21" spans="1:16" s="91" customFormat="1" x14ac:dyDescent="0.25">
      <c r="A21" s="93">
        <v>6</v>
      </c>
      <c r="B21" s="79" t="s">
        <v>216</v>
      </c>
      <c r="C21" s="80"/>
      <c r="D21" s="82">
        <f>SUM(D16:D20)</f>
        <v>0</v>
      </c>
      <c r="E21" s="82">
        <f t="shared" ref="E21:M21" si="4">SUM(E16:E20)</f>
        <v>0</v>
      </c>
      <c r="F21" s="82">
        <f t="shared" si="4"/>
        <v>4.5999999999999996</v>
      </c>
      <c r="G21" s="82">
        <f>SUM(G16:G20)</f>
        <v>7.8884610169491536</v>
      </c>
      <c r="H21" s="82">
        <f t="shared" si="4"/>
        <v>4.5999999999999996</v>
      </c>
      <c r="I21" s="82">
        <f t="shared" si="4"/>
        <v>3.2</v>
      </c>
      <c r="J21" s="82">
        <f t="shared" si="4"/>
        <v>4.4586319999999997</v>
      </c>
      <c r="K21" s="82">
        <f t="shared" si="4"/>
        <v>4.1100395884745726</v>
      </c>
      <c r="L21" s="82">
        <f t="shared" si="4"/>
        <v>13.658631999999999</v>
      </c>
      <c r="M21" s="82">
        <f t="shared" si="4"/>
        <v>15.198500605423726</v>
      </c>
      <c r="P21" s="85"/>
    </row>
    <row r="22" spans="1:16" s="19" customFormat="1" ht="16.5" customHeight="1" x14ac:dyDescent="0.25">
      <c r="A22" s="149" t="s">
        <v>191</v>
      </c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65"/>
    </row>
    <row r="23" spans="1:16" s="19" customFormat="1" x14ac:dyDescent="0.25">
      <c r="A23" s="67">
        <f>'3'!A16</f>
        <v>1</v>
      </c>
      <c r="B23" s="79" t="str">
        <f>'3'!B16</f>
        <v>Приобретение оборудования (IT)</v>
      </c>
      <c r="C23" s="80" t="str">
        <f>'3'!C16</f>
        <v>H_001_РAO_KSK</v>
      </c>
      <c r="D23" s="82"/>
      <c r="E23" s="82"/>
      <c r="F23" s="82"/>
      <c r="G23" s="82">
        <f>ROUND('3'!$M$16/3,1)</f>
        <v>2.8</v>
      </c>
      <c r="H23" s="82"/>
      <c r="I23" s="82">
        <f>ROUND('3'!$M$16/3,1)</f>
        <v>2.8</v>
      </c>
      <c r="J23" s="82"/>
      <c r="K23" s="82">
        <f>'3'!M16-'4'!G23-'4'!I23</f>
        <v>2.8887267796610168</v>
      </c>
      <c r="L23" s="82">
        <f>D23+F23+H23+J23</f>
        <v>0</v>
      </c>
      <c r="M23" s="82">
        <f>E23+G23+I23+K23</f>
        <v>8.4887267796610164</v>
      </c>
      <c r="N23" s="65"/>
    </row>
    <row r="24" spans="1:16" s="19" customFormat="1" ht="31.5" x14ac:dyDescent="0.25">
      <c r="A24" s="67">
        <f>'3'!A17</f>
        <v>2</v>
      </c>
      <c r="B24" s="79" t="str">
        <f>'3'!B17</f>
        <v>Приобретение программного обеспечения (IT)</v>
      </c>
      <c r="C24" s="80" t="str">
        <f>'3'!C17</f>
        <v>H_002_РAO_KSK</v>
      </c>
      <c r="D24" s="82"/>
      <c r="E24" s="82"/>
      <c r="F24" s="82">
        <f>ROUND('3'!$L$17/3,1)</f>
        <v>1.9</v>
      </c>
      <c r="G24" s="82"/>
      <c r="H24" s="82">
        <f>ROUND('3'!$L$17/3,1)</f>
        <v>1.9</v>
      </c>
      <c r="I24" s="82"/>
      <c r="J24" s="82">
        <f>'3'!L17-'4'!F24-'4'!H24</f>
        <v>1.9688758399999999</v>
      </c>
      <c r="K24" s="82"/>
      <c r="L24" s="82">
        <f t="shared" ref="L24:L27" si="5">D24+F24+H24+J24</f>
        <v>5.7688758399999998</v>
      </c>
      <c r="M24" s="82">
        <f t="shared" ref="M24:M27" si="6">E24+G24+I24+K24</f>
        <v>0</v>
      </c>
      <c r="N24" s="65"/>
    </row>
    <row r="25" spans="1:16" s="19" customFormat="1" x14ac:dyDescent="0.25">
      <c r="A25" s="67">
        <f>'3'!A18</f>
        <v>3</v>
      </c>
      <c r="B25" s="79" t="str">
        <f>'3'!B18</f>
        <v>Приобретение автотранспорта</v>
      </c>
      <c r="C25" s="80" t="str">
        <f>'3'!C18</f>
        <v>H_003_РAO_KSK</v>
      </c>
      <c r="D25" s="82"/>
      <c r="E25" s="82"/>
      <c r="F25" s="82"/>
      <c r="G25" s="82">
        <f>'3'!M18</f>
        <v>3.4879950101694925</v>
      </c>
      <c r="H25" s="82"/>
      <c r="I25" s="82"/>
      <c r="J25" s="82"/>
      <c r="K25" s="82"/>
      <c r="L25" s="82">
        <f t="shared" si="5"/>
        <v>0</v>
      </c>
      <c r="M25" s="82">
        <f t="shared" si="6"/>
        <v>3.4879950101694925</v>
      </c>
      <c r="N25" s="65"/>
    </row>
    <row r="26" spans="1:16" s="19" customFormat="1" ht="47.25" x14ac:dyDescent="0.25">
      <c r="A26" s="89">
        <v>4</v>
      </c>
      <c r="B26" s="79" t="s">
        <v>202</v>
      </c>
      <c r="C26" s="80" t="str">
        <f>'3'!C19</f>
        <v>H_004_РAO_KSK</v>
      </c>
      <c r="D26" s="82"/>
      <c r="E26" s="82"/>
      <c r="F26" s="82"/>
      <c r="G26" s="82"/>
      <c r="H26" s="82"/>
      <c r="I26" s="82"/>
      <c r="J26" s="82"/>
      <c r="K26" s="82"/>
      <c r="L26" s="82">
        <f t="shared" si="5"/>
        <v>0</v>
      </c>
      <c r="M26" s="82">
        <f t="shared" si="6"/>
        <v>0</v>
      </c>
      <c r="N26" s="87"/>
    </row>
    <row r="27" spans="1:16" s="19" customFormat="1" ht="47.25" x14ac:dyDescent="0.25">
      <c r="A27" s="96">
        <v>5</v>
      </c>
      <c r="B27" s="72" t="s">
        <v>217</v>
      </c>
      <c r="C27" s="80" t="str">
        <f>'3'!C20</f>
        <v>H_005_РAO_KSK</v>
      </c>
      <c r="D27" s="82"/>
      <c r="E27" s="82"/>
      <c r="F27" s="82"/>
      <c r="G27" s="82"/>
      <c r="H27" s="82"/>
      <c r="I27" s="82"/>
      <c r="J27" s="82"/>
      <c r="K27" s="82"/>
      <c r="L27" s="82">
        <f t="shared" si="5"/>
        <v>0</v>
      </c>
      <c r="M27" s="82">
        <f t="shared" si="6"/>
        <v>0</v>
      </c>
      <c r="N27" s="87"/>
    </row>
    <row r="28" spans="1:16" s="91" customFormat="1" x14ac:dyDescent="0.25">
      <c r="A28" s="96">
        <v>6</v>
      </c>
      <c r="B28" s="79" t="s">
        <v>216</v>
      </c>
      <c r="C28" s="80"/>
      <c r="D28" s="82">
        <f>SUM(D23:D27)</f>
        <v>0</v>
      </c>
      <c r="E28" s="82">
        <f t="shared" ref="E28:M28" si="7">SUM(E23:E27)</f>
        <v>0</v>
      </c>
      <c r="F28" s="82">
        <f t="shared" si="7"/>
        <v>1.9</v>
      </c>
      <c r="G28" s="82">
        <f t="shared" si="7"/>
        <v>6.2879950101694924</v>
      </c>
      <c r="H28" s="82">
        <f t="shared" si="7"/>
        <v>1.9</v>
      </c>
      <c r="I28" s="82">
        <f t="shared" si="7"/>
        <v>2.8</v>
      </c>
      <c r="J28" s="82">
        <f t="shared" si="7"/>
        <v>1.9688758399999999</v>
      </c>
      <c r="K28" s="82">
        <f t="shared" si="7"/>
        <v>2.8887267796610168</v>
      </c>
      <c r="L28" s="82">
        <f t="shared" si="7"/>
        <v>5.7688758399999998</v>
      </c>
      <c r="M28" s="82">
        <f t="shared" si="7"/>
        <v>11.97672178983051</v>
      </c>
      <c r="P28" s="85"/>
    </row>
    <row r="29" spans="1:16" s="19" customFormat="1" x14ac:dyDescent="0.25">
      <c r="A29" s="149" t="s">
        <v>213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65"/>
    </row>
    <row r="30" spans="1:16" s="19" customFormat="1" x14ac:dyDescent="0.25">
      <c r="A30" s="96">
        <f>'3'!A16</f>
        <v>1</v>
      </c>
      <c r="B30" s="79" t="str">
        <f>'3'!B16</f>
        <v>Приобретение оборудования (IT)</v>
      </c>
      <c r="C30" s="80" t="str">
        <f>'3'!C16</f>
        <v>H_001_РAO_KSK</v>
      </c>
      <c r="D30" s="82"/>
      <c r="E30" s="82"/>
      <c r="F30" s="82"/>
      <c r="G30" s="82"/>
      <c r="H30" s="82"/>
      <c r="I30" s="82"/>
      <c r="J30" s="82"/>
      <c r="K30" s="82"/>
      <c r="L30" s="82">
        <f>D30+F30+H30+J30</f>
        <v>0</v>
      </c>
      <c r="M30" s="82">
        <f>E30+G30+I30+K30</f>
        <v>0</v>
      </c>
      <c r="N30" s="65"/>
    </row>
    <row r="31" spans="1:16" s="19" customFormat="1" ht="31.5" x14ac:dyDescent="0.25">
      <c r="A31" s="96">
        <f>'3'!A17</f>
        <v>2</v>
      </c>
      <c r="B31" s="79" t="str">
        <f>'3'!B17</f>
        <v>Приобретение программного обеспечения (IT)</v>
      </c>
      <c r="C31" s="80" t="str">
        <f>'3'!C17</f>
        <v>H_002_РAO_KSK</v>
      </c>
      <c r="D31" s="82"/>
      <c r="E31" s="82"/>
      <c r="F31" s="82"/>
      <c r="G31" s="82"/>
      <c r="H31" s="82"/>
      <c r="I31" s="82"/>
      <c r="J31" s="82"/>
      <c r="K31" s="82">
        <f>'2'!P15</f>
        <v>3.6170564351999999</v>
      </c>
      <c r="L31" s="82">
        <f t="shared" ref="L31:L34" si="8">D31+F31+H31+J31</f>
        <v>0</v>
      </c>
      <c r="M31" s="82">
        <f t="shared" ref="M31:M34" si="9">E31+G31+I31+K31</f>
        <v>3.6170564351999999</v>
      </c>
      <c r="N31" s="65"/>
    </row>
    <row r="32" spans="1:16" s="19" customFormat="1" x14ac:dyDescent="0.25">
      <c r="A32" s="96">
        <f>'3'!A18</f>
        <v>3</v>
      </c>
      <c r="B32" s="79" t="str">
        <f>'3'!B18</f>
        <v>Приобретение автотранспорта</v>
      </c>
      <c r="C32" s="80" t="str">
        <f>'3'!C18</f>
        <v>H_003_РAO_KSK</v>
      </c>
      <c r="D32" s="82"/>
      <c r="E32" s="82"/>
      <c r="F32" s="82"/>
      <c r="G32" s="82">
        <f>'3'!T18</f>
        <v>1.2677598589830508</v>
      </c>
      <c r="H32" s="82"/>
      <c r="I32" s="82"/>
      <c r="J32" s="82"/>
      <c r="K32" s="82"/>
      <c r="L32" s="82">
        <f t="shared" si="8"/>
        <v>0</v>
      </c>
      <c r="M32" s="82">
        <f t="shared" si="9"/>
        <v>1.2677598589830508</v>
      </c>
      <c r="N32" s="65"/>
    </row>
    <row r="33" spans="1:43" s="19" customFormat="1" ht="47.25" x14ac:dyDescent="0.25">
      <c r="A33" s="96">
        <v>4</v>
      </c>
      <c r="B33" s="79" t="s">
        <v>202</v>
      </c>
      <c r="C33" s="80" t="str">
        <f>'3'!C19</f>
        <v>H_004_РAO_KSK</v>
      </c>
      <c r="D33" s="82"/>
      <c r="E33" s="82"/>
      <c r="F33" s="82"/>
      <c r="G33" s="82"/>
      <c r="H33" s="82"/>
      <c r="I33" s="82"/>
      <c r="J33" s="82"/>
      <c r="K33" s="82"/>
      <c r="L33" s="82">
        <f t="shared" si="8"/>
        <v>0</v>
      </c>
      <c r="M33" s="82">
        <f t="shared" si="9"/>
        <v>0</v>
      </c>
      <c r="N33" s="87"/>
    </row>
    <row r="34" spans="1:43" s="19" customFormat="1" ht="45.75" customHeight="1" x14ac:dyDescent="0.25">
      <c r="A34" s="96">
        <v>5</v>
      </c>
      <c r="B34" s="72" t="s">
        <v>217</v>
      </c>
      <c r="C34" s="80" t="str">
        <f>'3'!C20</f>
        <v>H_005_РAO_KSK</v>
      </c>
      <c r="D34" s="82"/>
      <c r="E34" s="82"/>
      <c r="F34" s="82"/>
      <c r="G34" s="82"/>
      <c r="H34" s="82"/>
      <c r="I34" s="82"/>
      <c r="J34" s="82"/>
      <c r="K34" s="82">
        <f>'3'!AA20</f>
        <v>20.83840426825763</v>
      </c>
      <c r="L34" s="82">
        <f t="shared" si="8"/>
        <v>0</v>
      </c>
      <c r="M34" s="82">
        <f t="shared" si="9"/>
        <v>20.83840426825763</v>
      </c>
      <c r="N34" s="65"/>
    </row>
    <row r="35" spans="1:43" s="19" customFormat="1" ht="21.75" customHeight="1" x14ac:dyDescent="0.25">
      <c r="A35" s="93">
        <v>6</v>
      </c>
      <c r="B35" s="99" t="s">
        <v>216</v>
      </c>
      <c r="C35" s="93"/>
      <c r="D35" s="82">
        <f>SUM(D30:D34)</f>
        <v>0</v>
      </c>
      <c r="E35" s="82">
        <f t="shared" ref="E35:M35" si="10">SUM(E30:E34)</f>
        <v>0</v>
      </c>
      <c r="F35" s="82">
        <f t="shared" si="10"/>
        <v>0</v>
      </c>
      <c r="G35" s="82">
        <f t="shared" si="10"/>
        <v>1.2677598589830508</v>
      </c>
      <c r="H35" s="82">
        <f t="shared" si="10"/>
        <v>0</v>
      </c>
      <c r="I35" s="82">
        <f t="shared" si="10"/>
        <v>0</v>
      </c>
      <c r="J35" s="82">
        <f t="shared" si="10"/>
        <v>0</v>
      </c>
      <c r="K35" s="82">
        <f t="shared" si="10"/>
        <v>24.455460703457629</v>
      </c>
      <c r="L35" s="82">
        <f t="shared" si="10"/>
        <v>0</v>
      </c>
      <c r="M35" s="82">
        <f t="shared" si="10"/>
        <v>25.72322056244068</v>
      </c>
      <c r="N35" s="65"/>
      <c r="P35" s="115"/>
    </row>
    <row r="36" spans="1:43" s="19" customFormat="1" ht="29.25" customHeight="1" x14ac:dyDescent="0.25">
      <c r="A36" s="69"/>
      <c r="B36" s="69"/>
      <c r="C36" s="69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65"/>
    </row>
    <row r="37" spans="1:43" s="19" customFormat="1" ht="29.25" hidden="1" customHeight="1" x14ac:dyDescent="0.25">
      <c r="A37" s="69"/>
      <c r="B37" s="69"/>
      <c r="C37" s="69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65"/>
    </row>
    <row r="38" spans="1:43" s="19" customFormat="1" ht="29.25" hidden="1" customHeight="1" x14ac:dyDescent="0.25">
      <c r="A38" s="69"/>
      <c r="B38" s="69"/>
      <c r="C38" s="69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65"/>
    </row>
    <row r="39" spans="1:43" s="19" customFormat="1" ht="29.25" hidden="1" customHeight="1" x14ac:dyDescent="0.25">
      <c r="A39" s="69"/>
      <c r="B39" s="69"/>
      <c r="C39" s="69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65"/>
    </row>
    <row r="40" spans="1:43" s="19" customFormat="1" ht="29.25" hidden="1" customHeight="1" x14ac:dyDescent="0.25">
      <c r="A40" s="69"/>
      <c r="B40" s="69"/>
      <c r="C40" s="69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65"/>
    </row>
    <row r="41" spans="1:43" s="19" customFormat="1" ht="29.25" hidden="1" customHeight="1" x14ac:dyDescent="0.25">
      <c r="A41" s="69"/>
      <c r="B41" s="69"/>
      <c r="C41" s="69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65"/>
    </row>
    <row r="42" spans="1:43" ht="29.25" hidden="1" customHeight="1" x14ac:dyDescent="0.25">
      <c r="D42" s="85"/>
      <c r="E42" s="85"/>
      <c r="F42" s="85"/>
      <c r="G42" s="85"/>
      <c r="H42" s="85"/>
      <c r="I42" s="85"/>
      <c r="J42" s="85"/>
      <c r="K42" s="85"/>
      <c r="L42" s="85"/>
      <c r="M42" s="85"/>
    </row>
    <row r="43" spans="1:43" s="19" customFormat="1" ht="29.25" hidden="1" customHeight="1" x14ac:dyDescent="0.25">
      <c r="A43" s="136" t="s">
        <v>159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52"/>
    </row>
    <row r="44" spans="1:43" s="19" customFormat="1" ht="29.25" hidden="1" customHeight="1" x14ac:dyDescent="0.25">
      <c r="A44" s="136" t="s">
        <v>158</v>
      </c>
      <c r="B44" s="136"/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52"/>
    </row>
    <row r="45" spans="1:43" s="19" customFormat="1" ht="29.25" hidden="1" customHeight="1" x14ac:dyDescent="0.25">
      <c r="A45" s="146" t="s">
        <v>161</v>
      </c>
      <c r="B45" s="146"/>
      <c r="C45" s="146"/>
      <c r="D45" s="146"/>
      <c r="E45" s="146"/>
      <c r="F45" s="146"/>
      <c r="G45" s="146"/>
      <c r="H45" s="146"/>
      <c r="I45" s="146"/>
      <c r="J45" s="146"/>
      <c r="K45" s="146"/>
      <c r="L45" s="146"/>
      <c r="M45" s="146"/>
      <c r="N45" s="42"/>
    </row>
    <row r="46" spans="1:43" ht="29.25" hidden="1" customHeight="1" x14ac:dyDescent="0.25">
      <c r="A46" s="120" t="s">
        <v>160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46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</row>
    <row r="47" spans="1:43" ht="29.25" customHeight="1" x14ac:dyDescent="0.25">
      <c r="A47" s="121"/>
      <c r="B47" s="121"/>
      <c r="C47" s="121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48"/>
      <c r="O47" s="48"/>
      <c r="P47" s="48"/>
      <c r="Q47" s="48"/>
      <c r="R47" s="48"/>
      <c r="S47" s="48"/>
    </row>
  </sheetData>
  <mergeCells count="22">
    <mergeCell ref="A29:M29"/>
    <mergeCell ref="H11:I11"/>
    <mergeCell ref="J11:K11"/>
    <mergeCell ref="L11:M11"/>
    <mergeCell ref="A15:M15"/>
    <mergeCell ref="A22:M22"/>
    <mergeCell ref="A45:M45"/>
    <mergeCell ref="A46:M46"/>
    <mergeCell ref="A47:M47"/>
    <mergeCell ref="A5:M5"/>
    <mergeCell ref="A4:M4"/>
    <mergeCell ref="A7:M7"/>
    <mergeCell ref="A8:M8"/>
    <mergeCell ref="A9:M9"/>
    <mergeCell ref="A10:A13"/>
    <mergeCell ref="B10:B13"/>
    <mergeCell ref="C10:C13"/>
    <mergeCell ref="D10:M10"/>
    <mergeCell ref="A43:M43"/>
    <mergeCell ref="A44:M44"/>
    <mergeCell ref="D11:E11"/>
    <mergeCell ref="F11:G11"/>
  </mergeCells>
  <pageMargins left="0.31496062992125984" right="0.31496062992125984" top="0.74803149606299213" bottom="0.28999999999999998" header="0.31496062992125984" footer="0.31496062992125984"/>
  <pageSetup paperSize="8" scale="70" orientation="landscape" r:id="rId1"/>
  <headerFooter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AS51"/>
  <sheetViews>
    <sheetView tabSelected="1" topLeftCell="A15" zoomScale="80" zoomScaleNormal="80" zoomScaleSheetLayoutView="90" workbookViewId="0">
      <selection activeCell="A41" sqref="A1:F41"/>
    </sheetView>
  </sheetViews>
  <sheetFormatPr defaultColWidth="9" defaultRowHeight="15.75" x14ac:dyDescent="0.25"/>
  <cols>
    <col min="1" max="1" width="8.875" style="28" customWidth="1"/>
    <col min="2" max="2" width="77.875" style="29" customWidth="1"/>
    <col min="3" max="3" width="16.25" style="30" customWidth="1"/>
    <col min="4" max="4" width="16.625" style="30" customWidth="1"/>
    <col min="5" max="5" width="17.125" style="30" customWidth="1"/>
    <col min="6" max="6" width="17.75" style="30" customWidth="1"/>
    <col min="7" max="7" width="91.875" style="30" customWidth="1"/>
    <col min="8" max="8" width="157.375" style="30" customWidth="1"/>
    <col min="9" max="249" width="9" style="30"/>
    <col min="250" max="250" width="8.875" style="30" customWidth="1"/>
    <col min="251" max="251" width="72.75" style="30" customWidth="1"/>
    <col min="252" max="252" width="10.75" style="30" customWidth="1"/>
    <col min="253" max="253" width="8.625" style="30" customWidth="1"/>
    <col min="254" max="254" width="9" style="30" customWidth="1"/>
    <col min="255" max="255" width="13.375" style="30" customWidth="1"/>
    <col min="256" max="256" width="17.125" style="30" customWidth="1"/>
    <col min="257" max="257" width="13.25" style="30" customWidth="1"/>
    <col min="258" max="258" width="17.375" style="30" customWidth="1"/>
    <col min="259" max="259" width="13.125" style="30" customWidth="1"/>
    <col min="260" max="260" width="16.5" style="30" customWidth="1"/>
    <col min="261" max="261" width="13.25" style="30" customWidth="1"/>
    <col min="262" max="262" width="17.125" style="30" customWidth="1"/>
    <col min="263" max="263" width="91.875" style="30" customWidth="1"/>
    <col min="264" max="264" width="157.375" style="30" customWidth="1"/>
    <col min="265" max="505" width="9" style="30"/>
    <col min="506" max="506" width="8.875" style="30" customWidth="1"/>
    <col min="507" max="507" width="72.75" style="30" customWidth="1"/>
    <col min="508" max="508" width="10.75" style="30" customWidth="1"/>
    <col min="509" max="509" width="8.625" style="30" customWidth="1"/>
    <col min="510" max="510" width="9" style="30" customWidth="1"/>
    <col min="511" max="511" width="13.375" style="30" customWidth="1"/>
    <col min="512" max="512" width="17.125" style="30" customWidth="1"/>
    <col min="513" max="513" width="13.25" style="30" customWidth="1"/>
    <col min="514" max="514" width="17.375" style="30" customWidth="1"/>
    <col min="515" max="515" width="13.125" style="30" customWidth="1"/>
    <col min="516" max="516" width="16.5" style="30" customWidth="1"/>
    <col min="517" max="517" width="13.25" style="30" customWidth="1"/>
    <col min="518" max="518" width="17.125" style="30" customWidth="1"/>
    <col min="519" max="519" width="91.875" style="30" customWidth="1"/>
    <col min="520" max="520" width="157.375" style="30" customWidth="1"/>
    <col min="521" max="761" width="9" style="30"/>
    <col min="762" max="762" width="8.875" style="30" customWidth="1"/>
    <col min="763" max="763" width="72.75" style="30" customWidth="1"/>
    <col min="764" max="764" width="10.75" style="30" customWidth="1"/>
    <col min="765" max="765" width="8.625" style="30" customWidth="1"/>
    <col min="766" max="766" width="9" style="30" customWidth="1"/>
    <col min="767" max="767" width="13.375" style="30" customWidth="1"/>
    <col min="768" max="768" width="17.125" style="30" customWidth="1"/>
    <col min="769" max="769" width="13.25" style="30" customWidth="1"/>
    <col min="770" max="770" width="17.375" style="30" customWidth="1"/>
    <col min="771" max="771" width="13.125" style="30" customWidth="1"/>
    <col min="772" max="772" width="16.5" style="30" customWidth="1"/>
    <col min="773" max="773" width="13.25" style="30" customWidth="1"/>
    <col min="774" max="774" width="17.125" style="30" customWidth="1"/>
    <col min="775" max="775" width="91.875" style="30" customWidth="1"/>
    <col min="776" max="776" width="157.375" style="30" customWidth="1"/>
    <col min="777" max="1017" width="9" style="30"/>
    <col min="1018" max="1018" width="8.875" style="30" customWidth="1"/>
    <col min="1019" max="1019" width="72.75" style="30" customWidth="1"/>
    <col min="1020" max="1020" width="10.75" style="30" customWidth="1"/>
    <col min="1021" max="1021" width="8.625" style="30" customWidth="1"/>
    <col min="1022" max="1022" width="9" style="30" customWidth="1"/>
    <col min="1023" max="1023" width="13.375" style="30" customWidth="1"/>
    <col min="1024" max="1024" width="17.125" style="30" customWidth="1"/>
    <col min="1025" max="1025" width="13.25" style="30" customWidth="1"/>
    <col min="1026" max="1026" width="17.375" style="30" customWidth="1"/>
    <col min="1027" max="1027" width="13.125" style="30" customWidth="1"/>
    <col min="1028" max="1028" width="16.5" style="30" customWidth="1"/>
    <col min="1029" max="1029" width="13.25" style="30" customWidth="1"/>
    <col min="1030" max="1030" width="17.125" style="30" customWidth="1"/>
    <col min="1031" max="1031" width="91.875" style="30" customWidth="1"/>
    <col min="1032" max="1032" width="157.375" style="30" customWidth="1"/>
    <col min="1033" max="1273" width="9" style="30"/>
    <col min="1274" max="1274" width="8.875" style="30" customWidth="1"/>
    <col min="1275" max="1275" width="72.75" style="30" customWidth="1"/>
    <col min="1276" max="1276" width="10.75" style="30" customWidth="1"/>
    <col min="1277" max="1277" width="8.625" style="30" customWidth="1"/>
    <col min="1278" max="1278" width="9" style="30" customWidth="1"/>
    <col min="1279" max="1279" width="13.375" style="30" customWidth="1"/>
    <col min="1280" max="1280" width="17.125" style="30" customWidth="1"/>
    <col min="1281" max="1281" width="13.25" style="30" customWidth="1"/>
    <col min="1282" max="1282" width="17.375" style="30" customWidth="1"/>
    <col min="1283" max="1283" width="13.125" style="30" customWidth="1"/>
    <col min="1284" max="1284" width="16.5" style="30" customWidth="1"/>
    <col min="1285" max="1285" width="13.25" style="30" customWidth="1"/>
    <col min="1286" max="1286" width="17.125" style="30" customWidth="1"/>
    <col min="1287" max="1287" width="91.875" style="30" customWidth="1"/>
    <col min="1288" max="1288" width="157.375" style="30" customWidth="1"/>
    <col min="1289" max="1529" width="9" style="30"/>
    <col min="1530" max="1530" width="8.875" style="30" customWidth="1"/>
    <col min="1531" max="1531" width="72.75" style="30" customWidth="1"/>
    <col min="1532" max="1532" width="10.75" style="30" customWidth="1"/>
    <col min="1533" max="1533" width="8.625" style="30" customWidth="1"/>
    <col min="1534" max="1534" width="9" style="30" customWidth="1"/>
    <col min="1535" max="1535" width="13.375" style="30" customWidth="1"/>
    <col min="1536" max="1536" width="17.125" style="30" customWidth="1"/>
    <col min="1537" max="1537" width="13.25" style="30" customWidth="1"/>
    <col min="1538" max="1538" width="17.375" style="30" customWidth="1"/>
    <col min="1539" max="1539" width="13.125" style="30" customWidth="1"/>
    <col min="1540" max="1540" width="16.5" style="30" customWidth="1"/>
    <col min="1541" max="1541" width="13.25" style="30" customWidth="1"/>
    <col min="1542" max="1542" width="17.125" style="30" customWidth="1"/>
    <col min="1543" max="1543" width="91.875" style="30" customWidth="1"/>
    <col min="1544" max="1544" width="157.375" style="30" customWidth="1"/>
    <col min="1545" max="1785" width="9" style="30"/>
    <col min="1786" max="1786" width="8.875" style="30" customWidth="1"/>
    <col min="1787" max="1787" width="72.75" style="30" customWidth="1"/>
    <col min="1788" max="1788" width="10.75" style="30" customWidth="1"/>
    <col min="1789" max="1789" width="8.625" style="30" customWidth="1"/>
    <col min="1790" max="1790" width="9" style="30" customWidth="1"/>
    <col min="1791" max="1791" width="13.375" style="30" customWidth="1"/>
    <col min="1792" max="1792" width="17.125" style="30" customWidth="1"/>
    <col min="1793" max="1793" width="13.25" style="30" customWidth="1"/>
    <col min="1794" max="1794" width="17.375" style="30" customWidth="1"/>
    <col min="1795" max="1795" width="13.125" style="30" customWidth="1"/>
    <col min="1796" max="1796" width="16.5" style="30" customWidth="1"/>
    <col min="1797" max="1797" width="13.25" style="30" customWidth="1"/>
    <col min="1798" max="1798" width="17.125" style="30" customWidth="1"/>
    <col min="1799" max="1799" width="91.875" style="30" customWidth="1"/>
    <col min="1800" max="1800" width="157.375" style="30" customWidth="1"/>
    <col min="1801" max="2041" width="9" style="30"/>
    <col min="2042" max="2042" width="8.875" style="30" customWidth="1"/>
    <col min="2043" max="2043" width="72.75" style="30" customWidth="1"/>
    <col min="2044" max="2044" width="10.75" style="30" customWidth="1"/>
    <col min="2045" max="2045" width="8.625" style="30" customWidth="1"/>
    <col min="2046" max="2046" width="9" style="30" customWidth="1"/>
    <col min="2047" max="2047" width="13.375" style="30" customWidth="1"/>
    <col min="2048" max="2048" width="17.125" style="30" customWidth="1"/>
    <col min="2049" max="2049" width="13.25" style="30" customWidth="1"/>
    <col min="2050" max="2050" width="17.375" style="30" customWidth="1"/>
    <col min="2051" max="2051" width="13.125" style="30" customWidth="1"/>
    <col min="2052" max="2052" width="16.5" style="30" customWidth="1"/>
    <col min="2053" max="2053" width="13.25" style="30" customWidth="1"/>
    <col min="2054" max="2054" width="17.125" style="30" customWidth="1"/>
    <col min="2055" max="2055" width="91.875" style="30" customWidth="1"/>
    <col min="2056" max="2056" width="157.375" style="30" customWidth="1"/>
    <col min="2057" max="2297" width="9" style="30"/>
    <col min="2298" max="2298" width="8.875" style="30" customWidth="1"/>
    <col min="2299" max="2299" width="72.75" style="30" customWidth="1"/>
    <col min="2300" max="2300" width="10.75" style="30" customWidth="1"/>
    <col min="2301" max="2301" width="8.625" style="30" customWidth="1"/>
    <col min="2302" max="2302" width="9" style="30" customWidth="1"/>
    <col min="2303" max="2303" width="13.375" style="30" customWidth="1"/>
    <col min="2304" max="2304" width="17.125" style="30" customWidth="1"/>
    <col min="2305" max="2305" width="13.25" style="30" customWidth="1"/>
    <col min="2306" max="2306" width="17.375" style="30" customWidth="1"/>
    <col min="2307" max="2307" width="13.125" style="30" customWidth="1"/>
    <col min="2308" max="2308" width="16.5" style="30" customWidth="1"/>
    <col min="2309" max="2309" width="13.25" style="30" customWidth="1"/>
    <col min="2310" max="2310" width="17.125" style="30" customWidth="1"/>
    <col min="2311" max="2311" width="91.875" style="30" customWidth="1"/>
    <col min="2312" max="2312" width="157.375" style="30" customWidth="1"/>
    <col min="2313" max="2553" width="9" style="30"/>
    <col min="2554" max="2554" width="8.875" style="30" customWidth="1"/>
    <col min="2555" max="2555" width="72.75" style="30" customWidth="1"/>
    <col min="2556" max="2556" width="10.75" style="30" customWidth="1"/>
    <col min="2557" max="2557" width="8.625" style="30" customWidth="1"/>
    <col min="2558" max="2558" width="9" style="30" customWidth="1"/>
    <col min="2559" max="2559" width="13.375" style="30" customWidth="1"/>
    <col min="2560" max="2560" width="17.125" style="30" customWidth="1"/>
    <col min="2561" max="2561" width="13.25" style="30" customWidth="1"/>
    <col min="2562" max="2562" width="17.375" style="30" customWidth="1"/>
    <col min="2563" max="2563" width="13.125" style="30" customWidth="1"/>
    <col min="2564" max="2564" width="16.5" style="30" customWidth="1"/>
    <col min="2565" max="2565" width="13.25" style="30" customWidth="1"/>
    <col min="2566" max="2566" width="17.125" style="30" customWidth="1"/>
    <col min="2567" max="2567" width="91.875" style="30" customWidth="1"/>
    <col min="2568" max="2568" width="157.375" style="30" customWidth="1"/>
    <col min="2569" max="2809" width="9" style="30"/>
    <col min="2810" max="2810" width="8.875" style="30" customWidth="1"/>
    <col min="2811" max="2811" width="72.75" style="30" customWidth="1"/>
    <col min="2812" max="2812" width="10.75" style="30" customWidth="1"/>
    <col min="2813" max="2813" width="8.625" style="30" customWidth="1"/>
    <col min="2814" max="2814" width="9" style="30" customWidth="1"/>
    <col min="2815" max="2815" width="13.375" style="30" customWidth="1"/>
    <col min="2816" max="2816" width="17.125" style="30" customWidth="1"/>
    <col min="2817" max="2817" width="13.25" style="30" customWidth="1"/>
    <col min="2818" max="2818" width="17.375" style="30" customWidth="1"/>
    <col min="2819" max="2819" width="13.125" style="30" customWidth="1"/>
    <col min="2820" max="2820" width="16.5" style="30" customWidth="1"/>
    <col min="2821" max="2821" width="13.25" style="30" customWidth="1"/>
    <col min="2822" max="2822" width="17.125" style="30" customWidth="1"/>
    <col min="2823" max="2823" width="91.875" style="30" customWidth="1"/>
    <col min="2824" max="2824" width="157.375" style="30" customWidth="1"/>
    <col min="2825" max="3065" width="9" style="30"/>
    <col min="3066" max="3066" width="8.875" style="30" customWidth="1"/>
    <col min="3067" max="3067" width="72.75" style="30" customWidth="1"/>
    <col min="3068" max="3068" width="10.75" style="30" customWidth="1"/>
    <col min="3069" max="3069" width="8.625" style="30" customWidth="1"/>
    <col min="3070" max="3070" width="9" style="30" customWidth="1"/>
    <col min="3071" max="3071" width="13.375" style="30" customWidth="1"/>
    <col min="3072" max="3072" width="17.125" style="30" customWidth="1"/>
    <col min="3073" max="3073" width="13.25" style="30" customWidth="1"/>
    <col min="3074" max="3074" width="17.375" style="30" customWidth="1"/>
    <col min="3075" max="3075" width="13.125" style="30" customWidth="1"/>
    <col min="3076" max="3076" width="16.5" style="30" customWidth="1"/>
    <col min="3077" max="3077" width="13.25" style="30" customWidth="1"/>
    <col min="3078" max="3078" width="17.125" style="30" customWidth="1"/>
    <col min="3079" max="3079" width="91.875" style="30" customWidth="1"/>
    <col min="3080" max="3080" width="157.375" style="30" customWidth="1"/>
    <col min="3081" max="3321" width="9" style="30"/>
    <col min="3322" max="3322" width="8.875" style="30" customWidth="1"/>
    <col min="3323" max="3323" width="72.75" style="30" customWidth="1"/>
    <col min="3324" max="3324" width="10.75" style="30" customWidth="1"/>
    <col min="3325" max="3325" width="8.625" style="30" customWidth="1"/>
    <col min="3326" max="3326" width="9" style="30" customWidth="1"/>
    <col min="3327" max="3327" width="13.375" style="30" customWidth="1"/>
    <col min="3328" max="3328" width="17.125" style="30" customWidth="1"/>
    <col min="3329" max="3329" width="13.25" style="30" customWidth="1"/>
    <col min="3330" max="3330" width="17.375" style="30" customWidth="1"/>
    <col min="3331" max="3331" width="13.125" style="30" customWidth="1"/>
    <col min="3332" max="3332" width="16.5" style="30" customWidth="1"/>
    <col min="3333" max="3333" width="13.25" style="30" customWidth="1"/>
    <col min="3334" max="3334" width="17.125" style="30" customWidth="1"/>
    <col min="3335" max="3335" width="91.875" style="30" customWidth="1"/>
    <col min="3336" max="3336" width="157.375" style="30" customWidth="1"/>
    <col min="3337" max="3577" width="9" style="30"/>
    <col min="3578" max="3578" width="8.875" style="30" customWidth="1"/>
    <col min="3579" max="3579" width="72.75" style="30" customWidth="1"/>
    <col min="3580" max="3580" width="10.75" style="30" customWidth="1"/>
    <col min="3581" max="3581" width="8.625" style="30" customWidth="1"/>
    <col min="3582" max="3582" width="9" style="30" customWidth="1"/>
    <col min="3583" max="3583" width="13.375" style="30" customWidth="1"/>
    <col min="3584" max="3584" width="17.125" style="30" customWidth="1"/>
    <col min="3585" max="3585" width="13.25" style="30" customWidth="1"/>
    <col min="3586" max="3586" width="17.375" style="30" customWidth="1"/>
    <col min="3587" max="3587" width="13.125" style="30" customWidth="1"/>
    <col min="3588" max="3588" width="16.5" style="30" customWidth="1"/>
    <col min="3589" max="3589" width="13.25" style="30" customWidth="1"/>
    <col min="3590" max="3590" width="17.125" style="30" customWidth="1"/>
    <col min="3591" max="3591" width="91.875" style="30" customWidth="1"/>
    <col min="3592" max="3592" width="157.375" style="30" customWidth="1"/>
    <col min="3593" max="3833" width="9" style="30"/>
    <col min="3834" max="3834" width="8.875" style="30" customWidth="1"/>
    <col min="3835" max="3835" width="72.75" style="30" customWidth="1"/>
    <col min="3836" max="3836" width="10.75" style="30" customWidth="1"/>
    <col min="3837" max="3837" width="8.625" style="30" customWidth="1"/>
    <col min="3838" max="3838" width="9" style="30" customWidth="1"/>
    <col min="3839" max="3839" width="13.375" style="30" customWidth="1"/>
    <col min="3840" max="3840" width="17.125" style="30" customWidth="1"/>
    <col min="3841" max="3841" width="13.25" style="30" customWidth="1"/>
    <col min="3842" max="3842" width="17.375" style="30" customWidth="1"/>
    <col min="3843" max="3843" width="13.125" style="30" customWidth="1"/>
    <col min="3844" max="3844" width="16.5" style="30" customWidth="1"/>
    <col min="3845" max="3845" width="13.25" style="30" customWidth="1"/>
    <col min="3846" max="3846" width="17.125" style="30" customWidth="1"/>
    <col min="3847" max="3847" width="91.875" style="30" customWidth="1"/>
    <col min="3848" max="3848" width="157.375" style="30" customWidth="1"/>
    <col min="3849" max="4089" width="9" style="30"/>
    <col min="4090" max="4090" width="8.875" style="30" customWidth="1"/>
    <col min="4091" max="4091" width="72.75" style="30" customWidth="1"/>
    <col min="4092" max="4092" width="10.75" style="30" customWidth="1"/>
    <col min="4093" max="4093" width="8.625" style="30" customWidth="1"/>
    <col min="4094" max="4094" width="9" style="30" customWidth="1"/>
    <col min="4095" max="4095" width="13.375" style="30" customWidth="1"/>
    <col min="4096" max="4096" width="17.125" style="30" customWidth="1"/>
    <col min="4097" max="4097" width="13.25" style="30" customWidth="1"/>
    <col min="4098" max="4098" width="17.375" style="30" customWidth="1"/>
    <col min="4099" max="4099" width="13.125" style="30" customWidth="1"/>
    <col min="4100" max="4100" width="16.5" style="30" customWidth="1"/>
    <col min="4101" max="4101" width="13.25" style="30" customWidth="1"/>
    <col min="4102" max="4102" width="17.125" style="30" customWidth="1"/>
    <col min="4103" max="4103" width="91.875" style="30" customWidth="1"/>
    <col min="4104" max="4104" width="157.375" style="30" customWidth="1"/>
    <col min="4105" max="4345" width="9" style="30"/>
    <col min="4346" max="4346" width="8.875" style="30" customWidth="1"/>
    <col min="4347" max="4347" width="72.75" style="30" customWidth="1"/>
    <col min="4348" max="4348" width="10.75" style="30" customWidth="1"/>
    <col min="4349" max="4349" width="8.625" style="30" customWidth="1"/>
    <col min="4350" max="4350" width="9" style="30" customWidth="1"/>
    <col min="4351" max="4351" width="13.375" style="30" customWidth="1"/>
    <col min="4352" max="4352" width="17.125" style="30" customWidth="1"/>
    <col min="4353" max="4353" width="13.25" style="30" customWidth="1"/>
    <col min="4354" max="4354" width="17.375" style="30" customWidth="1"/>
    <col min="4355" max="4355" width="13.125" style="30" customWidth="1"/>
    <col min="4356" max="4356" width="16.5" style="30" customWidth="1"/>
    <col min="4357" max="4357" width="13.25" style="30" customWidth="1"/>
    <col min="4358" max="4358" width="17.125" style="30" customWidth="1"/>
    <col min="4359" max="4359" width="91.875" style="30" customWidth="1"/>
    <col min="4360" max="4360" width="157.375" style="30" customWidth="1"/>
    <col min="4361" max="4601" width="9" style="30"/>
    <col min="4602" max="4602" width="8.875" style="30" customWidth="1"/>
    <col min="4603" max="4603" width="72.75" style="30" customWidth="1"/>
    <col min="4604" max="4604" width="10.75" style="30" customWidth="1"/>
    <col min="4605" max="4605" width="8.625" style="30" customWidth="1"/>
    <col min="4606" max="4606" width="9" style="30" customWidth="1"/>
    <col min="4607" max="4607" width="13.375" style="30" customWidth="1"/>
    <col min="4608" max="4608" width="17.125" style="30" customWidth="1"/>
    <col min="4609" max="4609" width="13.25" style="30" customWidth="1"/>
    <col min="4610" max="4610" width="17.375" style="30" customWidth="1"/>
    <col min="4611" max="4611" width="13.125" style="30" customWidth="1"/>
    <col min="4612" max="4612" width="16.5" style="30" customWidth="1"/>
    <col min="4613" max="4613" width="13.25" style="30" customWidth="1"/>
    <col min="4614" max="4614" width="17.125" style="30" customWidth="1"/>
    <col min="4615" max="4615" width="91.875" style="30" customWidth="1"/>
    <col min="4616" max="4616" width="157.375" style="30" customWidth="1"/>
    <col min="4617" max="4857" width="9" style="30"/>
    <col min="4858" max="4858" width="8.875" style="30" customWidth="1"/>
    <col min="4859" max="4859" width="72.75" style="30" customWidth="1"/>
    <col min="4860" max="4860" width="10.75" style="30" customWidth="1"/>
    <col min="4861" max="4861" width="8.625" style="30" customWidth="1"/>
    <col min="4862" max="4862" width="9" style="30" customWidth="1"/>
    <col min="4863" max="4863" width="13.375" style="30" customWidth="1"/>
    <col min="4864" max="4864" width="17.125" style="30" customWidth="1"/>
    <col min="4865" max="4865" width="13.25" style="30" customWidth="1"/>
    <col min="4866" max="4866" width="17.375" style="30" customWidth="1"/>
    <col min="4867" max="4867" width="13.125" style="30" customWidth="1"/>
    <col min="4868" max="4868" width="16.5" style="30" customWidth="1"/>
    <col min="4869" max="4869" width="13.25" style="30" customWidth="1"/>
    <col min="4870" max="4870" width="17.125" style="30" customWidth="1"/>
    <col min="4871" max="4871" width="91.875" style="30" customWidth="1"/>
    <col min="4872" max="4872" width="157.375" style="30" customWidth="1"/>
    <col min="4873" max="5113" width="9" style="30"/>
    <col min="5114" max="5114" width="8.875" style="30" customWidth="1"/>
    <col min="5115" max="5115" width="72.75" style="30" customWidth="1"/>
    <col min="5116" max="5116" width="10.75" style="30" customWidth="1"/>
    <col min="5117" max="5117" width="8.625" style="30" customWidth="1"/>
    <col min="5118" max="5118" width="9" style="30" customWidth="1"/>
    <col min="5119" max="5119" width="13.375" style="30" customWidth="1"/>
    <col min="5120" max="5120" width="17.125" style="30" customWidth="1"/>
    <col min="5121" max="5121" width="13.25" style="30" customWidth="1"/>
    <col min="5122" max="5122" width="17.375" style="30" customWidth="1"/>
    <col min="5123" max="5123" width="13.125" style="30" customWidth="1"/>
    <col min="5124" max="5124" width="16.5" style="30" customWidth="1"/>
    <col min="5125" max="5125" width="13.25" style="30" customWidth="1"/>
    <col min="5126" max="5126" width="17.125" style="30" customWidth="1"/>
    <col min="5127" max="5127" width="91.875" style="30" customWidth="1"/>
    <col min="5128" max="5128" width="157.375" style="30" customWidth="1"/>
    <col min="5129" max="5369" width="9" style="30"/>
    <col min="5370" max="5370" width="8.875" style="30" customWidth="1"/>
    <col min="5371" max="5371" width="72.75" style="30" customWidth="1"/>
    <col min="5372" max="5372" width="10.75" style="30" customWidth="1"/>
    <col min="5373" max="5373" width="8.625" style="30" customWidth="1"/>
    <col min="5374" max="5374" width="9" style="30" customWidth="1"/>
    <col min="5375" max="5375" width="13.375" style="30" customWidth="1"/>
    <col min="5376" max="5376" width="17.125" style="30" customWidth="1"/>
    <col min="5377" max="5377" width="13.25" style="30" customWidth="1"/>
    <col min="5378" max="5378" width="17.375" style="30" customWidth="1"/>
    <col min="5379" max="5379" width="13.125" style="30" customWidth="1"/>
    <col min="5380" max="5380" width="16.5" style="30" customWidth="1"/>
    <col min="5381" max="5381" width="13.25" style="30" customWidth="1"/>
    <col min="5382" max="5382" width="17.125" style="30" customWidth="1"/>
    <col min="5383" max="5383" width="91.875" style="30" customWidth="1"/>
    <col min="5384" max="5384" width="157.375" style="30" customWidth="1"/>
    <col min="5385" max="5625" width="9" style="30"/>
    <col min="5626" max="5626" width="8.875" style="30" customWidth="1"/>
    <col min="5627" max="5627" width="72.75" style="30" customWidth="1"/>
    <col min="5628" max="5628" width="10.75" style="30" customWidth="1"/>
    <col min="5629" max="5629" width="8.625" style="30" customWidth="1"/>
    <col min="5630" max="5630" width="9" style="30" customWidth="1"/>
    <col min="5631" max="5631" width="13.375" style="30" customWidth="1"/>
    <col min="5632" max="5632" width="17.125" style="30" customWidth="1"/>
    <col min="5633" max="5633" width="13.25" style="30" customWidth="1"/>
    <col min="5634" max="5634" width="17.375" style="30" customWidth="1"/>
    <col min="5635" max="5635" width="13.125" style="30" customWidth="1"/>
    <col min="5636" max="5636" width="16.5" style="30" customWidth="1"/>
    <col min="5637" max="5637" width="13.25" style="30" customWidth="1"/>
    <col min="5638" max="5638" width="17.125" style="30" customWidth="1"/>
    <col min="5639" max="5639" width="91.875" style="30" customWidth="1"/>
    <col min="5640" max="5640" width="157.375" style="30" customWidth="1"/>
    <col min="5641" max="5881" width="9" style="30"/>
    <col min="5882" max="5882" width="8.875" style="30" customWidth="1"/>
    <col min="5883" max="5883" width="72.75" style="30" customWidth="1"/>
    <col min="5884" max="5884" width="10.75" style="30" customWidth="1"/>
    <col min="5885" max="5885" width="8.625" style="30" customWidth="1"/>
    <col min="5886" max="5886" width="9" style="30" customWidth="1"/>
    <col min="5887" max="5887" width="13.375" style="30" customWidth="1"/>
    <col min="5888" max="5888" width="17.125" style="30" customWidth="1"/>
    <col min="5889" max="5889" width="13.25" style="30" customWidth="1"/>
    <col min="5890" max="5890" width="17.375" style="30" customWidth="1"/>
    <col min="5891" max="5891" width="13.125" style="30" customWidth="1"/>
    <col min="5892" max="5892" width="16.5" style="30" customWidth="1"/>
    <col min="5893" max="5893" width="13.25" style="30" customWidth="1"/>
    <col min="5894" max="5894" width="17.125" style="30" customWidth="1"/>
    <col min="5895" max="5895" width="91.875" style="30" customWidth="1"/>
    <col min="5896" max="5896" width="157.375" style="30" customWidth="1"/>
    <col min="5897" max="6137" width="9" style="30"/>
    <col min="6138" max="6138" width="8.875" style="30" customWidth="1"/>
    <col min="6139" max="6139" width="72.75" style="30" customWidth="1"/>
    <col min="6140" max="6140" width="10.75" style="30" customWidth="1"/>
    <col min="6141" max="6141" width="8.625" style="30" customWidth="1"/>
    <col min="6142" max="6142" width="9" style="30" customWidth="1"/>
    <col min="6143" max="6143" width="13.375" style="30" customWidth="1"/>
    <col min="6144" max="6144" width="17.125" style="30" customWidth="1"/>
    <col min="6145" max="6145" width="13.25" style="30" customWidth="1"/>
    <col min="6146" max="6146" width="17.375" style="30" customWidth="1"/>
    <col min="6147" max="6147" width="13.125" style="30" customWidth="1"/>
    <col min="6148" max="6148" width="16.5" style="30" customWidth="1"/>
    <col min="6149" max="6149" width="13.25" style="30" customWidth="1"/>
    <col min="6150" max="6150" width="17.125" style="30" customWidth="1"/>
    <col min="6151" max="6151" width="91.875" style="30" customWidth="1"/>
    <col min="6152" max="6152" width="157.375" style="30" customWidth="1"/>
    <col min="6153" max="6393" width="9" style="30"/>
    <col min="6394" max="6394" width="8.875" style="30" customWidth="1"/>
    <col min="6395" max="6395" width="72.75" style="30" customWidth="1"/>
    <col min="6396" max="6396" width="10.75" style="30" customWidth="1"/>
    <col min="6397" max="6397" width="8.625" style="30" customWidth="1"/>
    <col min="6398" max="6398" width="9" style="30" customWidth="1"/>
    <col min="6399" max="6399" width="13.375" style="30" customWidth="1"/>
    <col min="6400" max="6400" width="17.125" style="30" customWidth="1"/>
    <col min="6401" max="6401" width="13.25" style="30" customWidth="1"/>
    <col min="6402" max="6402" width="17.375" style="30" customWidth="1"/>
    <col min="6403" max="6403" width="13.125" style="30" customWidth="1"/>
    <col min="6404" max="6404" width="16.5" style="30" customWidth="1"/>
    <col min="6405" max="6405" width="13.25" style="30" customWidth="1"/>
    <col min="6406" max="6406" width="17.125" style="30" customWidth="1"/>
    <col min="6407" max="6407" width="91.875" style="30" customWidth="1"/>
    <col min="6408" max="6408" width="157.375" style="30" customWidth="1"/>
    <col min="6409" max="6649" width="9" style="30"/>
    <col min="6650" max="6650" width="8.875" style="30" customWidth="1"/>
    <col min="6651" max="6651" width="72.75" style="30" customWidth="1"/>
    <col min="6652" max="6652" width="10.75" style="30" customWidth="1"/>
    <col min="6653" max="6653" width="8.625" style="30" customWidth="1"/>
    <col min="6654" max="6654" width="9" style="30" customWidth="1"/>
    <col min="6655" max="6655" width="13.375" style="30" customWidth="1"/>
    <col min="6656" max="6656" width="17.125" style="30" customWidth="1"/>
    <col min="6657" max="6657" width="13.25" style="30" customWidth="1"/>
    <col min="6658" max="6658" width="17.375" style="30" customWidth="1"/>
    <col min="6659" max="6659" width="13.125" style="30" customWidth="1"/>
    <col min="6660" max="6660" width="16.5" style="30" customWidth="1"/>
    <col min="6661" max="6661" width="13.25" style="30" customWidth="1"/>
    <col min="6662" max="6662" width="17.125" style="30" customWidth="1"/>
    <col min="6663" max="6663" width="91.875" style="30" customWidth="1"/>
    <col min="6664" max="6664" width="157.375" style="30" customWidth="1"/>
    <col min="6665" max="6905" width="9" style="30"/>
    <col min="6906" max="6906" width="8.875" style="30" customWidth="1"/>
    <col min="6907" max="6907" width="72.75" style="30" customWidth="1"/>
    <col min="6908" max="6908" width="10.75" style="30" customWidth="1"/>
    <col min="6909" max="6909" width="8.625" style="30" customWidth="1"/>
    <col min="6910" max="6910" width="9" style="30" customWidth="1"/>
    <col min="6911" max="6911" width="13.375" style="30" customWidth="1"/>
    <col min="6912" max="6912" width="17.125" style="30" customWidth="1"/>
    <col min="6913" max="6913" width="13.25" style="30" customWidth="1"/>
    <col min="6914" max="6914" width="17.375" style="30" customWidth="1"/>
    <col min="6915" max="6915" width="13.125" style="30" customWidth="1"/>
    <col min="6916" max="6916" width="16.5" style="30" customWidth="1"/>
    <col min="6917" max="6917" width="13.25" style="30" customWidth="1"/>
    <col min="6918" max="6918" width="17.125" style="30" customWidth="1"/>
    <col min="6919" max="6919" width="91.875" style="30" customWidth="1"/>
    <col min="6920" max="6920" width="157.375" style="30" customWidth="1"/>
    <col min="6921" max="7161" width="9" style="30"/>
    <col min="7162" max="7162" width="8.875" style="30" customWidth="1"/>
    <col min="7163" max="7163" width="72.75" style="30" customWidth="1"/>
    <col min="7164" max="7164" width="10.75" style="30" customWidth="1"/>
    <col min="7165" max="7165" width="8.625" style="30" customWidth="1"/>
    <col min="7166" max="7166" width="9" style="30" customWidth="1"/>
    <col min="7167" max="7167" width="13.375" style="30" customWidth="1"/>
    <col min="7168" max="7168" width="17.125" style="30" customWidth="1"/>
    <col min="7169" max="7169" width="13.25" style="30" customWidth="1"/>
    <col min="7170" max="7170" width="17.375" style="30" customWidth="1"/>
    <col min="7171" max="7171" width="13.125" style="30" customWidth="1"/>
    <col min="7172" max="7172" width="16.5" style="30" customWidth="1"/>
    <col min="7173" max="7173" width="13.25" style="30" customWidth="1"/>
    <col min="7174" max="7174" width="17.125" style="30" customWidth="1"/>
    <col min="7175" max="7175" width="91.875" style="30" customWidth="1"/>
    <col min="7176" max="7176" width="157.375" style="30" customWidth="1"/>
    <col min="7177" max="7417" width="9" style="30"/>
    <col min="7418" max="7418" width="8.875" style="30" customWidth="1"/>
    <col min="7419" max="7419" width="72.75" style="30" customWidth="1"/>
    <col min="7420" max="7420" width="10.75" style="30" customWidth="1"/>
    <col min="7421" max="7421" width="8.625" style="30" customWidth="1"/>
    <col min="7422" max="7422" width="9" style="30" customWidth="1"/>
    <col min="7423" max="7423" width="13.375" style="30" customWidth="1"/>
    <col min="7424" max="7424" width="17.125" style="30" customWidth="1"/>
    <col min="7425" max="7425" width="13.25" style="30" customWidth="1"/>
    <col min="7426" max="7426" width="17.375" style="30" customWidth="1"/>
    <col min="7427" max="7427" width="13.125" style="30" customWidth="1"/>
    <col min="7428" max="7428" width="16.5" style="30" customWidth="1"/>
    <col min="7429" max="7429" width="13.25" style="30" customWidth="1"/>
    <col min="7430" max="7430" width="17.125" style="30" customWidth="1"/>
    <col min="7431" max="7431" width="91.875" style="30" customWidth="1"/>
    <col min="7432" max="7432" width="157.375" style="30" customWidth="1"/>
    <col min="7433" max="7673" width="9" style="30"/>
    <col min="7674" max="7674" width="8.875" style="30" customWidth="1"/>
    <col min="7675" max="7675" width="72.75" style="30" customWidth="1"/>
    <col min="7676" max="7676" width="10.75" style="30" customWidth="1"/>
    <col min="7677" max="7677" width="8.625" style="30" customWidth="1"/>
    <col min="7678" max="7678" width="9" style="30" customWidth="1"/>
    <col min="7679" max="7679" width="13.375" style="30" customWidth="1"/>
    <col min="7680" max="7680" width="17.125" style="30" customWidth="1"/>
    <col min="7681" max="7681" width="13.25" style="30" customWidth="1"/>
    <col min="7682" max="7682" width="17.375" style="30" customWidth="1"/>
    <col min="7683" max="7683" width="13.125" style="30" customWidth="1"/>
    <col min="7684" max="7684" width="16.5" style="30" customWidth="1"/>
    <col min="7685" max="7685" width="13.25" style="30" customWidth="1"/>
    <col min="7686" max="7686" width="17.125" style="30" customWidth="1"/>
    <col min="7687" max="7687" width="91.875" style="30" customWidth="1"/>
    <col min="7688" max="7688" width="157.375" style="30" customWidth="1"/>
    <col min="7689" max="7929" width="9" style="30"/>
    <col min="7930" max="7930" width="8.875" style="30" customWidth="1"/>
    <col min="7931" max="7931" width="72.75" style="30" customWidth="1"/>
    <col min="7932" max="7932" width="10.75" style="30" customWidth="1"/>
    <col min="7933" max="7933" width="8.625" style="30" customWidth="1"/>
    <col min="7934" max="7934" width="9" style="30" customWidth="1"/>
    <col min="7935" max="7935" width="13.375" style="30" customWidth="1"/>
    <col min="7936" max="7936" width="17.125" style="30" customWidth="1"/>
    <col min="7937" max="7937" width="13.25" style="30" customWidth="1"/>
    <col min="7938" max="7938" width="17.375" style="30" customWidth="1"/>
    <col min="7939" max="7939" width="13.125" style="30" customWidth="1"/>
    <col min="7940" max="7940" width="16.5" style="30" customWidth="1"/>
    <col min="7941" max="7941" width="13.25" style="30" customWidth="1"/>
    <col min="7942" max="7942" width="17.125" style="30" customWidth="1"/>
    <col min="7943" max="7943" width="91.875" style="30" customWidth="1"/>
    <col min="7944" max="7944" width="157.375" style="30" customWidth="1"/>
    <col min="7945" max="8185" width="9" style="30"/>
    <col min="8186" max="8186" width="8.875" style="30" customWidth="1"/>
    <col min="8187" max="8187" width="72.75" style="30" customWidth="1"/>
    <col min="8188" max="8188" width="10.75" style="30" customWidth="1"/>
    <col min="8189" max="8189" width="8.625" style="30" customWidth="1"/>
    <col min="8190" max="8190" width="9" style="30" customWidth="1"/>
    <col min="8191" max="8191" width="13.375" style="30" customWidth="1"/>
    <col min="8192" max="8192" width="17.125" style="30" customWidth="1"/>
    <col min="8193" max="8193" width="13.25" style="30" customWidth="1"/>
    <col min="8194" max="8194" width="17.375" style="30" customWidth="1"/>
    <col min="8195" max="8195" width="13.125" style="30" customWidth="1"/>
    <col min="8196" max="8196" width="16.5" style="30" customWidth="1"/>
    <col min="8197" max="8197" width="13.25" style="30" customWidth="1"/>
    <col min="8198" max="8198" width="17.125" style="30" customWidth="1"/>
    <col min="8199" max="8199" width="91.875" style="30" customWidth="1"/>
    <col min="8200" max="8200" width="157.375" style="30" customWidth="1"/>
    <col min="8201" max="8441" width="9" style="30"/>
    <col min="8442" max="8442" width="8.875" style="30" customWidth="1"/>
    <col min="8443" max="8443" width="72.75" style="30" customWidth="1"/>
    <col min="8444" max="8444" width="10.75" style="30" customWidth="1"/>
    <col min="8445" max="8445" width="8.625" style="30" customWidth="1"/>
    <col min="8446" max="8446" width="9" style="30" customWidth="1"/>
    <col min="8447" max="8447" width="13.375" style="30" customWidth="1"/>
    <col min="8448" max="8448" width="17.125" style="30" customWidth="1"/>
    <col min="8449" max="8449" width="13.25" style="30" customWidth="1"/>
    <col min="8450" max="8450" width="17.375" style="30" customWidth="1"/>
    <col min="8451" max="8451" width="13.125" style="30" customWidth="1"/>
    <col min="8452" max="8452" width="16.5" style="30" customWidth="1"/>
    <col min="8453" max="8453" width="13.25" style="30" customWidth="1"/>
    <col min="8454" max="8454" width="17.125" style="30" customWidth="1"/>
    <col min="8455" max="8455" width="91.875" style="30" customWidth="1"/>
    <col min="8456" max="8456" width="157.375" style="30" customWidth="1"/>
    <col min="8457" max="8697" width="9" style="30"/>
    <col min="8698" max="8698" width="8.875" style="30" customWidth="1"/>
    <col min="8699" max="8699" width="72.75" style="30" customWidth="1"/>
    <col min="8700" max="8700" width="10.75" style="30" customWidth="1"/>
    <col min="8701" max="8701" width="8.625" style="30" customWidth="1"/>
    <col min="8702" max="8702" width="9" style="30" customWidth="1"/>
    <col min="8703" max="8703" width="13.375" style="30" customWidth="1"/>
    <col min="8704" max="8704" width="17.125" style="30" customWidth="1"/>
    <col min="8705" max="8705" width="13.25" style="30" customWidth="1"/>
    <col min="8706" max="8706" width="17.375" style="30" customWidth="1"/>
    <col min="8707" max="8707" width="13.125" style="30" customWidth="1"/>
    <col min="8708" max="8708" width="16.5" style="30" customWidth="1"/>
    <col min="8709" max="8709" width="13.25" style="30" customWidth="1"/>
    <col min="8710" max="8710" width="17.125" style="30" customWidth="1"/>
    <col min="8711" max="8711" width="91.875" style="30" customWidth="1"/>
    <col min="8712" max="8712" width="157.375" style="30" customWidth="1"/>
    <col min="8713" max="8953" width="9" style="30"/>
    <col min="8954" max="8954" width="8.875" style="30" customWidth="1"/>
    <col min="8955" max="8955" width="72.75" style="30" customWidth="1"/>
    <col min="8956" max="8956" width="10.75" style="30" customWidth="1"/>
    <col min="8957" max="8957" width="8.625" style="30" customWidth="1"/>
    <col min="8958" max="8958" width="9" style="30" customWidth="1"/>
    <col min="8959" max="8959" width="13.375" style="30" customWidth="1"/>
    <col min="8960" max="8960" width="17.125" style="30" customWidth="1"/>
    <col min="8961" max="8961" width="13.25" style="30" customWidth="1"/>
    <col min="8962" max="8962" width="17.375" style="30" customWidth="1"/>
    <col min="8963" max="8963" width="13.125" style="30" customWidth="1"/>
    <col min="8964" max="8964" width="16.5" style="30" customWidth="1"/>
    <col min="8965" max="8965" width="13.25" style="30" customWidth="1"/>
    <col min="8966" max="8966" width="17.125" style="30" customWidth="1"/>
    <col min="8967" max="8967" width="91.875" style="30" customWidth="1"/>
    <col min="8968" max="8968" width="157.375" style="30" customWidth="1"/>
    <col min="8969" max="9209" width="9" style="30"/>
    <col min="9210" max="9210" width="8.875" style="30" customWidth="1"/>
    <col min="9211" max="9211" width="72.75" style="30" customWidth="1"/>
    <col min="9212" max="9212" width="10.75" style="30" customWidth="1"/>
    <col min="9213" max="9213" width="8.625" style="30" customWidth="1"/>
    <col min="9214" max="9214" width="9" style="30" customWidth="1"/>
    <col min="9215" max="9215" width="13.375" style="30" customWidth="1"/>
    <col min="9216" max="9216" width="17.125" style="30" customWidth="1"/>
    <col min="9217" max="9217" width="13.25" style="30" customWidth="1"/>
    <col min="9218" max="9218" width="17.375" style="30" customWidth="1"/>
    <col min="9219" max="9219" width="13.125" style="30" customWidth="1"/>
    <col min="9220" max="9220" width="16.5" style="30" customWidth="1"/>
    <col min="9221" max="9221" width="13.25" style="30" customWidth="1"/>
    <col min="9222" max="9222" width="17.125" style="30" customWidth="1"/>
    <col min="9223" max="9223" width="91.875" style="30" customWidth="1"/>
    <col min="9224" max="9224" width="157.375" style="30" customWidth="1"/>
    <col min="9225" max="9465" width="9" style="30"/>
    <col min="9466" max="9466" width="8.875" style="30" customWidth="1"/>
    <col min="9467" max="9467" width="72.75" style="30" customWidth="1"/>
    <col min="9468" max="9468" width="10.75" style="30" customWidth="1"/>
    <col min="9469" max="9469" width="8.625" style="30" customWidth="1"/>
    <col min="9470" max="9470" width="9" style="30" customWidth="1"/>
    <col min="9471" max="9471" width="13.375" style="30" customWidth="1"/>
    <col min="9472" max="9472" width="17.125" style="30" customWidth="1"/>
    <col min="9473" max="9473" width="13.25" style="30" customWidth="1"/>
    <col min="9474" max="9474" width="17.375" style="30" customWidth="1"/>
    <col min="9475" max="9475" width="13.125" style="30" customWidth="1"/>
    <col min="9476" max="9476" width="16.5" style="30" customWidth="1"/>
    <col min="9477" max="9477" width="13.25" style="30" customWidth="1"/>
    <col min="9478" max="9478" width="17.125" style="30" customWidth="1"/>
    <col min="9479" max="9479" width="91.875" style="30" customWidth="1"/>
    <col min="9480" max="9480" width="157.375" style="30" customWidth="1"/>
    <col min="9481" max="9721" width="9" style="30"/>
    <col min="9722" max="9722" width="8.875" style="30" customWidth="1"/>
    <col min="9723" max="9723" width="72.75" style="30" customWidth="1"/>
    <col min="9724" max="9724" width="10.75" style="30" customWidth="1"/>
    <col min="9725" max="9725" width="8.625" style="30" customWidth="1"/>
    <col min="9726" max="9726" width="9" style="30" customWidth="1"/>
    <col min="9727" max="9727" width="13.375" style="30" customWidth="1"/>
    <col min="9728" max="9728" width="17.125" style="30" customWidth="1"/>
    <col min="9729" max="9729" width="13.25" style="30" customWidth="1"/>
    <col min="9730" max="9730" width="17.375" style="30" customWidth="1"/>
    <col min="9731" max="9731" width="13.125" style="30" customWidth="1"/>
    <col min="9732" max="9732" width="16.5" style="30" customWidth="1"/>
    <col min="9733" max="9733" width="13.25" style="30" customWidth="1"/>
    <col min="9734" max="9734" width="17.125" style="30" customWidth="1"/>
    <col min="9735" max="9735" width="91.875" style="30" customWidth="1"/>
    <col min="9736" max="9736" width="157.375" style="30" customWidth="1"/>
    <col min="9737" max="9977" width="9" style="30"/>
    <col min="9978" max="9978" width="8.875" style="30" customWidth="1"/>
    <col min="9979" max="9979" width="72.75" style="30" customWidth="1"/>
    <col min="9980" max="9980" width="10.75" style="30" customWidth="1"/>
    <col min="9981" max="9981" width="8.625" style="30" customWidth="1"/>
    <col min="9982" max="9982" width="9" style="30" customWidth="1"/>
    <col min="9983" max="9983" width="13.375" style="30" customWidth="1"/>
    <col min="9984" max="9984" width="17.125" style="30" customWidth="1"/>
    <col min="9985" max="9985" width="13.25" style="30" customWidth="1"/>
    <col min="9986" max="9986" width="17.375" style="30" customWidth="1"/>
    <col min="9987" max="9987" width="13.125" style="30" customWidth="1"/>
    <col min="9988" max="9988" width="16.5" style="30" customWidth="1"/>
    <col min="9989" max="9989" width="13.25" style="30" customWidth="1"/>
    <col min="9990" max="9990" width="17.125" style="30" customWidth="1"/>
    <col min="9991" max="9991" width="91.875" style="30" customWidth="1"/>
    <col min="9992" max="9992" width="157.375" style="30" customWidth="1"/>
    <col min="9993" max="10233" width="9" style="30"/>
    <col min="10234" max="10234" width="8.875" style="30" customWidth="1"/>
    <col min="10235" max="10235" width="72.75" style="30" customWidth="1"/>
    <col min="10236" max="10236" width="10.75" style="30" customWidth="1"/>
    <col min="10237" max="10237" width="8.625" style="30" customWidth="1"/>
    <col min="10238" max="10238" width="9" style="30" customWidth="1"/>
    <col min="10239" max="10239" width="13.375" style="30" customWidth="1"/>
    <col min="10240" max="10240" width="17.125" style="30" customWidth="1"/>
    <col min="10241" max="10241" width="13.25" style="30" customWidth="1"/>
    <col min="10242" max="10242" width="17.375" style="30" customWidth="1"/>
    <col min="10243" max="10243" width="13.125" style="30" customWidth="1"/>
    <col min="10244" max="10244" width="16.5" style="30" customWidth="1"/>
    <col min="10245" max="10245" width="13.25" style="30" customWidth="1"/>
    <col min="10246" max="10246" width="17.125" style="30" customWidth="1"/>
    <col min="10247" max="10247" width="91.875" style="30" customWidth="1"/>
    <col min="10248" max="10248" width="157.375" style="30" customWidth="1"/>
    <col min="10249" max="10489" width="9" style="30"/>
    <col min="10490" max="10490" width="8.875" style="30" customWidth="1"/>
    <col min="10491" max="10491" width="72.75" style="30" customWidth="1"/>
    <col min="10492" max="10492" width="10.75" style="30" customWidth="1"/>
    <col min="10493" max="10493" width="8.625" style="30" customWidth="1"/>
    <col min="10494" max="10494" width="9" style="30" customWidth="1"/>
    <col min="10495" max="10495" width="13.375" style="30" customWidth="1"/>
    <col min="10496" max="10496" width="17.125" style="30" customWidth="1"/>
    <col min="10497" max="10497" width="13.25" style="30" customWidth="1"/>
    <col min="10498" max="10498" width="17.375" style="30" customWidth="1"/>
    <col min="10499" max="10499" width="13.125" style="30" customWidth="1"/>
    <col min="10500" max="10500" width="16.5" style="30" customWidth="1"/>
    <col min="10501" max="10501" width="13.25" style="30" customWidth="1"/>
    <col min="10502" max="10502" width="17.125" style="30" customWidth="1"/>
    <col min="10503" max="10503" width="91.875" style="30" customWidth="1"/>
    <col min="10504" max="10504" width="157.375" style="30" customWidth="1"/>
    <col min="10505" max="10745" width="9" style="30"/>
    <col min="10746" max="10746" width="8.875" style="30" customWidth="1"/>
    <col min="10747" max="10747" width="72.75" style="30" customWidth="1"/>
    <col min="10748" max="10748" width="10.75" style="30" customWidth="1"/>
    <col min="10749" max="10749" width="8.625" style="30" customWidth="1"/>
    <col min="10750" max="10750" width="9" style="30" customWidth="1"/>
    <col min="10751" max="10751" width="13.375" style="30" customWidth="1"/>
    <col min="10752" max="10752" width="17.125" style="30" customWidth="1"/>
    <col min="10753" max="10753" width="13.25" style="30" customWidth="1"/>
    <col min="10754" max="10754" width="17.375" style="30" customWidth="1"/>
    <col min="10755" max="10755" width="13.125" style="30" customWidth="1"/>
    <col min="10756" max="10756" width="16.5" style="30" customWidth="1"/>
    <col min="10757" max="10757" width="13.25" style="30" customWidth="1"/>
    <col min="10758" max="10758" width="17.125" style="30" customWidth="1"/>
    <col min="10759" max="10759" width="91.875" style="30" customWidth="1"/>
    <col min="10760" max="10760" width="157.375" style="30" customWidth="1"/>
    <col min="10761" max="11001" width="9" style="30"/>
    <col min="11002" max="11002" width="8.875" style="30" customWidth="1"/>
    <col min="11003" max="11003" width="72.75" style="30" customWidth="1"/>
    <col min="11004" max="11004" width="10.75" style="30" customWidth="1"/>
    <col min="11005" max="11005" width="8.625" style="30" customWidth="1"/>
    <col min="11006" max="11006" width="9" style="30" customWidth="1"/>
    <col min="11007" max="11007" width="13.375" style="30" customWidth="1"/>
    <col min="11008" max="11008" width="17.125" style="30" customWidth="1"/>
    <col min="11009" max="11009" width="13.25" style="30" customWidth="1"/>
    <col min="11010" max="11010" width="17.375" style="30" customWidth="1"/>
    <col min="11011" max="11011" width="13.125" style="30" customWidth="1"/>
    <col min="11012" max="11012" width="16.5" style="30" customWidth="1"/>
    <col min="11013" max="11013" width="13.25" style="30" customWidth="1"/>
    <col min="11014" max="11014" width="17.125" style="30" customWidth="1"/>
    <col min="11015" max="11015" width="91.875" style="30" customWidth="1"/>
    <col min="11016" max="11016" width="157.375" style="30" customWidth="1"/>
    <col min="11017" max="11257" width="9" style="30"/>
    <col min="11258" max="11258" width="8.875" style="30" customWidth="1"/>
    <col min="11259" max="11259" width="72.75" style="30" customWidth="1"/>
    <col min="11260" max="11260" width="10.75" style="30" customWidth="1"/>
    <col min="11261" max="11261" width="8.625" style="30" customWidth="1"/>
    <col min="11262" max="11262" width="9" style="30" customWidth="1"/>
    <col min="11263" max="11263" width="13.375" style="30" customWidth="1"/>
    <col min="11264" max="11264" width="17.125" style="30" customWidth="1"/>
    <col min="11265" max="11265" width="13.25" style="30" customWidth="1"/>
    <col min="11266" max="11266" width="17.375" style="30" customWidth="1"/>
    <col min="11267" max="11267" width="13.125" style="30" customWidth="1"/>
    <col min="11268" max="11268" width="16.5" style="30" customWidth="1"/>
    <col min="11269" max="11269" width="13.25" style="30" customWidth="1"/>
    <col min="11270" max="11270" width="17.125" style="30" customWidth="1"/>
    <col min="11271" max="11271" width="91.875" style="30" customWidth="1"/>
    <col min="11272" max="11272" width="157.375" style="30" customWidth="1"/>
    <col min="11273" max="11513" width="9" style="30"/>
    <col min="11514" max="11514" width="8.875" style="30" customWidth="1"/>
    <col min="11515" max="11515" width="72.75" style="30" customWidth="1"/>
    <col min="11516" max="11516" width="10.75" style="30" customWidth="1"/>
    <col min="11517" max="11517" width="8.625" style="30" customWidth="1"/>
    <col min="11518" max="11518" width="9" style="30" customWidth="1"/>
    <col min="11519" max="11519" width="13.375" style="30" customWidth="1"/>
    <col min="11520" max="11520" width="17.125" style="30" customWidth="1"/>
    <col min="11521" max="11521" width="13.25" style="30" customWidth="1"/>
    <col min="11522" max="11522" width="17.375" style="30" customWidth="1"/>
    <col min="11523" max="11523" width="13.125" style="30" customWidth="1"/>
    <col min="11524" max="11524" width="16.5" style="30" customWidth="1"/>
    <col min="11525" max="11525" width="13.25" style="30" customWidth="1"/>
    <col min="11526" max="11526" width="17.125" style="30" customWidth="1"/>
    <col min="11527" max="11527" width="91.875" style="30" customWidth="1"/>
    <col min="11528" max="11528" width="157.375" style="30" customWidth="1"/>
    <col min="11529" max="11769" width="9" style="30"/>
    <col min="11770" max="11770" width="8.875" style="30" customWidth="1"/>
    <col min="11771" max="11771" width="72.75" style="30" customWidth="1"/>
    <col min="11772" max="11772" width="10.75" style="30" customWidth="1"/>
    <col min="11773" max="11773" width="8.625" style="30" customWidth="1"/>
    <col min="11774" max="11774" width="9" style="30" customWidth="1"/>
    <col min="11775" max="11775" width="13.375" style="30" customWidth="1"/>
    <col min="11776" max="11776" width="17.125" style="30" customWidth="1"/>
    <col min="11777" max="11777" width="13.25" style="30" customWidth="1"/>
    <col min="11778" max="11778" width="17.375" style="30" customWidth="1"/>
    <col min="11779" max="11779" width="13.125" style="30" customWidth="1"/>
    <col min="11780" max="11780" width="16.5" style="30" customWidth="1"/>
    <col min="11781" max="11781" width="13.25" style="30" customWidth="1"/>
    <col min="11782" max="11782" width="17.125" style="30" customWidth="1"/>
    <col min="11783" max="11783" width="91.875" style="30" customWidth="1"/>
    <col min="11784" max="11784" width="157.375" style="30" customWidth="1"/>
    <col min="11785" max="12025" width="9" style="30"/>
    <col min="12026" max="12026" width="8.875" style="30" customWidth="1"/>
    <col min="12027" max="12027" width="72.75" style="30" customWidth="1"/>
    <col min="12028" max="12028" width="10.75" style="30" customWidth="1"/>
    <col min="12029" max="12029" width="8.625" style="30" customWidth="1"/>
    <col min="12030" max="12030" width="9" style="30" customWidth="1"/>
    <col min="12031" max="12031" width="13.375" style="30" customWidth="1"/>
    <col min="12032" max="12032" width="17.125" style="30" customWidth="1"/>
    <col min="12033" max="12033" width="13.25" style="30" customWidth="1"/>
    <col min="12034" max="12034" width="17.375" style="30" customWidth="1"/>
    <col min="12035" max="12035" width="13.125" style="30" customWidth="1"/>
    <col min="12036" max="12036" width="16.5" style="30" customWidth="1"/>
    <col min="12037" max="12037" width="13.25" style="30" customWidth="1"/>
    <col min="12038" max="12038" width="17.125" style="30" customWidth="1"/>
    <col min="12039" max="12039" width="91.875" style="30" customWidth="1"/>
    <col min="12040" max="12040" width="157.375" style="30" customWidth="1"/>
    <col min="12041" max="12281" width="9" style="30"/>
    <col min="12282" max="12282" width="8.875" style="30" customWidth="1"/>
    <col min="12283" max="12283" width="72.75" style="30" customWidth="1"/>
    <col min="12284" max="12284" width="10.75" style="30" customWidth="1"/>
    <col min="12285" max="12285" width="8.625" style="30" customWidth="1"/>
    <col min="12286" max="12286" width="9" style="30" customWidth="1"/>
    <col min="12287" max="12287" width="13.375" style="30" customWidth="1"/>
    <col min="12288" max="12288" width="17.125" style="30" customWidth="1"/>
    <col min="12289" max="12289" width="13.25" style="30" customWidth="1"/>
    <col min="12290" max="12290" width="17.375" style="30" customWidth="1"/>
    <col min="12291" max="12291" width="13.125" style="30" customWidth="1"/>
    <col min="12292" max="12292" width="16.5" style="30" customWidth="1"/>
    <col min="12293" max="12293" width="13.25" style="30" customWidth="1"/>
    <col min="12294" max="12294" width="17.125" style="30" customWidth="1"/>
    <col min="12295" max="12295" width="91.875" style="30" customWidth="1"/>
    <col min="12296" max="12296" width="157.375" style="30" customWidth="1"/>
    <col min="12297" max="12537" width="9" style="30"/>
    <col min="12538" max="12538" width="8.875" style="30" customWidth="1"/>
    <col min="12539" max="12539" width="72.75" style="30" customWidth="1"/>
    <col min="12540" max="12540" width="10.75" style="30" customWidth="1"/>
    <col min="12541" max="12541" width="8.625" style="30" customWidth="1"/>
    <col min="12542" max="12542" width="9" style="30" customWidth="1"/>
    <col min="12543" max="12543" width="13.375" style="30" customWidth="1"/>
    <col min="12544" max="12544" width="17.125" style="30" customWidth="1"/>
    <col min="12545" max="12545" width="13.25" style="30" customWidth="1"/>
    <col min="12546" max="12546" width="17.375" style="30" customWidth="1"/>
    <col min="12547" max="12547" width="13.125" style="30" customWidth="1"/>
    <col min="12548" max="12548" width="16.5" style="30" customWidth="1"/>
    <col min="12549" max="12549" width="13.25" style="30" customWidth="1"/>
    <col min="12550" max="12550" width="17.125" style="30" customWidth="1"/>
    <col min="12551" max="12551" width="91.875" style="30" customWidth="1"/>
    <col min="12552" max="12552" width="157.375" style="30" customWidth="1"/>
    <col min="12553" max="12793" width="9" style="30"/>
    <col min="12794" max="12794" width="8.875" style="30" customWidth="1"/>
    <col min="12795" max="12795" width="72.75" style="30" customWidth="1"/>
    <col min="12796" max="12796" width="10.75" style="30" customWidth="1"/>
    <col min="12797" max="12797" width="8.625" style="30" customWidth="1"/>
    <col min="12798" max="12798" width="9" style="30" customWidth="1"/>
    <col min="12799" max="12799" width="13.375" style="30" customWidth="1"/>
    <col min="12800" max="12800" width="17.125" style="30" customWidth="1"/>
    <col min="12801" max="12801" width="13.25" style="30" customWidth="1"/>
    <col min="12802" max="12802" width="17.375" style="30" customWidth="1"/>
    <col min="12803" max="12803" width="13.125" style="30" customWidth="1"/>
    <col min="12804" max="12804" width="16.5" style="30" customWidth="1"/>
    <col min="12805" max="12805" width="13.25" style="30" customWidth="1"/>
    <col min="12806" max="12806" width="17.125" style="30" customWidth="1"/>
    <col min="12807" max="12807" width="91.875" style="30" customWidth="1"/>
    <col min="12808" max="12808" width="157.375" style="30" customWidth="1"/>
    <col min="12809" max="13049" width="9" style="30"/>
    <col min="13050" max="13050" width="8.875" style="30" customWidth="1"/>
    <col min="13051" max="13051" width="72.75" style="30" customWidth="1"/>
    <col min="13052" max="13052" width="10.75" style="30" customWidth="1"/>
    <col min="13053" max="13053" width="8.625" style="30" customWidth="1"/>
    <col min="13054" max="13054" width="9" style="30" customWidth="1"/>
    <col min="13055" max="13055" width="13.375" style="30" customWidth="1"/>
    <col min="13056" max="13056" width="17.125" style="30" customWidth="1"/>
    <col min="13057" max="13057" width="13.25" style="30" customWidth="1"/>
    <col min="13058" max="13058" width="17.375" style="30" customWidth="1"/>
    <col min="13059" max="13059" width="13.125" style="30" customWidth="1"/>
    <col min="13060" max="13060" width="16.5" style="30" customWidth="1"/>
    <col min="13061" max="13061" width="13.25" style="30" customWidth="1"/>
    <col min="13062" max="13062" width="17.125" style="30" customWidth="1"/>
    <col min="13063" max="13063" width="91.875" style="30" customWidth="1"/>
    <col min="13064" max="13064" width="157.375" style="30" customWidth="1"/>
    <col min="13065" max="13305" width="9" style="30"/>
    <col min="13306" max="13306" width="8.875" style="30" customWidth="1"/>
    <col min="13307" max="13307" width="72.75" style="30" customWidth="1"/>
    <col min="13308" max="13308" width="10.75" style="30" customWidth="1"/>
    <col min="13309" max="13309" width="8.625" style="30" customWidth="1"/>
    <col min="13310" max="13310" width="9" style="30" customWidth="1"/>
    <col min="13311" max="13311" width="13.375" style="30" customWidth="1"/>
    <col min="13312" max="13312" width="17.125" style="30" customWidth="1"/>
    <col min="13313" max="13313" width="13.25" style="30" customWidth="1"/>
    <col min="13314" max="13314" width="17.375" style="30" customWidth="1"/>
    <col min="13315" max="13315" width="13.125" style="30" customWidth="1"/>
    <col min="13316" max="13316" width="16.5" style="30" customWidth="1"/>
    <col min="13317" max="13317" width="13.25" style="30" customWidth="1"/>
    <col min="13318" max="13318" width="17.125" style="30" customWidth="1"/>
    <col min="13319" max="13319" width="91.875" style="30" customWidth="1"/>
    <col min="13320" max="13320" width="157.375" style="30" customWidth="1"/>
    <col min="13321" max="13561" width="9" style="30"/>
    <col min="13562" max="13562" width="8.875" style="30" customWidth="1"/>
    <col min="13563" max="13563" width="72.75" style="30" customWidth="1"/>
    <col min="13564" max="13564" width="10.75" style="30" customWidth="1"/>
    <col min="13565" max="13565" width="8.625" style="30" customWidth="1"/>
    <col min="13566" max="13566" width="9" style="30" customWidth="1"/>
    <col min="13567" max="13567" width="13.375" style="30" customWidth="1"/>
    <col min="13568" max="13568" width="17.125" style="30" customWidth="1"/>
    <col min="13569" max="13569" width="13.25" style="30" customWidth="1"/>
    <col min="13570" max="13570" width="17.375" style="30" customWidth="1"/>
    <col min="13571" max="13571" width="13.125" style="30" customWidth="1"/>
    <col min="13572" max="13572" width="16.5" style="30" customWidth="1"/>
    <col min="13573" max="13573" width="13.25" style="30" customWidth="1"/>
    <col min="13574" max="13574" width="17.125" style="30" customWidth="1"/>
    <col min="13575" max="13575" width="91.875" style="30" customWidth="1"/>
    <col min="13576" max="13576" width="157.375" style="30" customWidth="1"/>
    <col min="13577" max="13817" width="9" style="30"/>
    <col min="13818" max="13818" width="8.875" style="30" customWidth="1"/>
    <col min="13819" max="13819" width="72.75" style="30" customWidth="1"/>
    <col min="13820" max="13820" width="10.75" style="30" customWidth="1"/>
    <col min="13821" max="13821" width="8.625" style="30" customWidth="1"/>
    <col min="13822" max="13822" width="9" style="30" customWidth="1"/>
    <col min="13823" max="13823" width="13.375" style="30" customWidth="1"/>
    <col min="13824" max="13824" width="17.125" style="30" customWidth="1"/>
    <col min="13825" max="13825" width="13.25" style="30" customWidth="1"/>
    <col min="13826" max="13826" width="17.375" style="30" customWidth="1"/>
    <col min="13827" max="13827" width="13.125" style="30" customWidth="1"/>
    <col min="13828" max="13828" width="16.5" style="30" customWidth="1"/>
    <col min="13829" max="13829" width="13.25" style="30" customWidth="1"/>
    <col min="13830" max="13830" width="17.125" style="30" customWidth="1"/>
    <col min="13831" max="13831" width="91.875" style="30" customWidth="1"/>
    <col min="13832" max="13832" width="157.375" style="30" customWidth="1"/>
    <col min="13833" max="14073" width="9" style="30"/>
    <col min="14074" max="14074" width="8.875" style="30" customWidth="1"/>
    <col min="14075" max="14075" width="72.75" style="30" customWidth="1"/>
    <col min="14076" max="14076" width="10.75" style="30" customWidth="1"/>
    <col min="14077" max="14077" width="8.625" style="30" customWidth="1"/>
    <col min="14078" max="14078" width="9" style="30" customWidth="1"/>
    <col min="14079" max="14079" width="13.375" style="30" customWidth="1"/>
    <col min="14080" max="14080" width="17.125" style="30" customWidth="1"/>
    <col min="14081" max="14081" width="13.25" style="30" customWidth="1"/>
    <col min="14082" max="14082" width="17.375" style="30" customWidth="1"/>
    <col min="14083" max="14083" width="13.125" style="30" customWidth="1"/>
    <col min="14084" max="14084" width="16.5" style="30" customWidth="1"/>
    <col min="14085" max="14085" width="13.25" style="30" customWidth="1"/>
    <col min="14086" max="14086" width="17.125" style="30" customWidth="1"/>
    <col min="14087" max="14087" width="91.875" style="30" customWidth="1"/>
    <col min="14088" max="14088" width="157.375" style="30" customWidth="1"/>
    <col min="14089" max="14329" width="9" style="30"/>
    <col min="14330" max="14330" width="8.875" style="30" customWidth="1"/>
    <col min="14331" max="14331" width="72.75" style="30" customWidth="1"/>
    <col min="14332" max="14332" width="10.75" style="30" customWidth="1"/>
    <col min="14333" max="14333" width="8.625" style="30" customWidth="1"/>
    <col min="14334" max="14334" width="9" style="30" customWidth="1"/>
    <col min="14335" max="14335" width="13.375" style="30" customWidth="1"/>
    <col min="14336" max="14336" width="17.125" style="30" customWidth="1"/>
    <col min="14337" max="14337" width="13.25" style="30" customWidth="1"/>
    <col min="14338" max="14338" width="17.375" style="30" customWidth="1"/>
    <col min="14339" max="14339" width="13.125" style="30" customWidth="1"/>
    <col min="14340" max="14340" width="16.5" style="30" customWidth="1"/>
    <col min="14341" max="14341" width="13.25" style="30" customWidth="1"/>
    <col min="14342" max="14342" width="17.125" style="30" customWidth="1"/>
    <col min="14343" max="14343" width="91.875" style="30" customWidth="1"/>
    <col min="14344" max="14344" width="157.375" style="30" customWidth="1"/>
    <col min="14345" max="14585" width="9" style="30"/>
    <col min="14586" max="14586" width="8.875" style="30" customWidth="1"/>
    <col min="14587" max="14587" width="72.75" style="30" customWidth="1"/>
    <col min="14588" max="14588" width="10.75" style="30" customWidth="1"/>
    <col min="14589" max="14589" width="8.625" style="30" customWidth="1"/>
    <col min="14590" max="14590" width="9" style="30" customWidth="1"/>
    <col min="14591" max="14591" width="13.375" style="30" customWidth="1"/>
    <col min="14592" max="14592" width="17.125" style="30" customWidth="1"/>
    <col min="14593" max="14593" width="13.25" style="30" customWidth="1"/>
    <col min="14594" max="14594" width="17.375" style="30" customWidth="1"/>
    <col min="14595" max="14595" width="13.125" style="30" customWidth="1"/>
    <col min="14596" max="14596" width="16.5" style="30" customWidth="1"/>
    <col min="14597" max="14597" width="13.25" style="30" customWidth="1"/>
    <col min="14598" max="14598" width="17.125" style="30" customWidth="1"/>
    <col min="14599" max="14599" width="91.875" style="30" customWidth="1"/>
    <col min="14600" max="14600" width="157.375" style="30" customWidth="1"/>
    <col min="14601" max="14841" width="9" style="30"/>
    <col min="14842" max="14842" width="8.875" style="30" customWidth="1"/>
    <col min="14843" max="14843" width="72.75" style="30" customWidth="1"/>
    <col min="14844" max="14844" width="10.75" style="30" customWidth="1"/>
    <col min="14845" max="14845" width="8.625" style="30" customWidth="1"/>
    <col min="14846" max="14846" width="9" style="30" customWidth="1"/>
    <col min="14847" max="14847" width="13.375" style="30" customWidth="1"/>
    <col min="14848" max="14848" width="17.125" style="30" customWidth="1"/>
    <col min="14849" max="14849" width="13.25" style="30" customWidth="1"/>
    <col min="14850" max="14850" width="17.375" style="30" customWidth="1"/>
    <col min="14851" max="14851" width="13.125" style="30" customWidth="1"/>
    <col min="14852" max="14852" width="16.5" style="30" customWidth="1"/>
    <col min="14853" max="14853" width="13.25" style="30" customWidth="1"/>
    <col min="14854" max="14854" width="17.125" style="30" customWidth="1"/>
    <col min="14855" max="14855" width="91.875" style="30" customWidth="1"/>
    <col min="14856" max="14856" width="157.375" style="30" customWidth="1"/>
    <col min="14857" max="15097" width="9" style="30"/>
    <col min="15098" max="15098" width="8.875" style="30" customWidth="1"/>
    <col min="15099" max="15099" width="72.75" style="30" customWidth="1"/>
    <col min="15100" max="15100" width="10.75" style="30" customWidth="1"/>
    <col min="15101" max="15101" width="8.625" style="30" customWidth="1"/>
    <col min="15102" max="15102" width="9" style="30" customWidth="1"/>
    <col min="15103" max="15103" width="13.375" style="30" customWidth="1"/>
    <col min="15104" max="15104" width="17.125" style="30" customWidth="1"/>
    <col min="15105" max="15105" width="13.25" style="30" customWidth="1"/>
    <col min="15106" max="15106" width="17.375" style="30" customWidth="1"/>
    <col min="15107" max="15107" width="13.125" style="30" customWidth="1"/>
    <col min="15108" max="15108" width="16.5" style="30" customWidth="1"/>
    <col min="15109" max="15109" width="13.25" style="30" customWidth="1"/>
    <col min="15110" max="15110" width="17.125" style="30" customWidth="1"/>
    <col min="15111" max="15111" width="91.875" style="30" customWidth="1"/>
    <col min="15112" max="15112" width="157.375" style="30" customWidth="1"/>
    <col min="15113" max="15353" width="9" style="30"/>
    <col min="15354" max="15354" width="8.875" style="30" customWidth="1"/>
    <col min="15355" max="15355" width="72.75" style="30" customWidth="1"/>
    <col min="15356" max="15356" width="10.75" style="30" customWidth="1"/>
    <col min="15357" max="15357" width="8.625" style="30" customWidth="1"/>
    <col min="15358" max="15358" width="9" style="30" customWidth="1"/>
    <col min="15359" max="15359" width="13.375" style="30" customWidth="1"/>
    <col min="15360" max="15360" width="17.125" style="30" customWidth="1"/>
    <col min="15361" max="15361" width="13.25" style="30" customWidth="1"/>
    <col min="15362" max="15362" width="17.375" style="30" customWidth="1"/>
    <col min="15363" max="15363" width="13.125" style="30" customWidth="1"/>
    <col min="15364" max="15364" width="16.5" style="30" customWidth="1"/>
    <col min="15365" max="15365" width="13.25" style="30" customWidth="1"/>
    <col min="15366" max="15366" width="17.125" style="30" customWidth="1"/>
    <col min="15367" max="15367" width="91.875" style="30" customWidth="1"/>
    <col min="15368" max="15368" width="157.375" style="30" customWidth="1"/>
    <col min="15369" max="15609" width="9" style="30"/>
    <col min="15610" max="15610" width="8.875" style="30" customWidth="1"/>
    <col min="15611" max="15611" width="72.75" style="30" customWidth="1"/>
    <col min="15612" max="15612" width="10.75" style="30" customWidth="1"/>
    <col min="15613" max="15613" width="8.625" style="30" customWidth="1"/>
    <col min="15614" max="15614" width="9" style="30" customWidth="1"/>
    <col min="15615" max="15615" width="13.375" style="30" customWidth="1"/>
    <col min="15616" max="15616" width="17.125" style="30" customWidth="1"/>
    <col min="15617" max="15617" width="13.25" style="30" customWidth="1"/>
    <col min="15618" max="15618" width="17.375" style="30" customWidth="1"/>
    <col min="15619" max="15619" width="13.125" style="30" customWidth="1"/>
    <col min="15620" max="15620" width="16.5" style="30" customWidth="1"/>
    <col min="15621" max="15621" width="13.25" style="30" customWidth="1"/>
    <col min="15622" max="15622" width="17.125" style="30" customWidth="1"/>
    <col min="15623" max="15623" width="91.875" style="30" customWidth="1"/>
    <col min="15624" max="15624" width="157.375" style="30" customWidth="1"/>
    <col min="15625" max="15865" width="9" style="30"/>
    <col min="15866" max="15866" width="8.875" style="30" customWidth="1"/>
    <col min="15867" max="15867" width="72.75" style="30" customWidth="1"/>
    <col min="15868" max="15868" width="10.75" style="30" customWidth="1"/>
    <col min="15869" max="15869" width="8.625" style="30" customWidth="1"/>
    <col min="15870" max="15870" width="9" style="30" customWidth="1"/>
    <col min="15871" max="15871" width="13.375" style="30" customWidth="1"/>
    <col min="15872" max="15872" width="17.125" style="30" customWidth="1"/>
    <col min="15873" max="15873" width="13.25" style="30" customWidth="1"/>
    <col min="15874" max="15874" width="17.375" style="30" customWidth="1"/>
    <col min="15875" max="15875" width="13.125" style="30" customWidth="1"/>
    <col min="15876" max="15876" width="16.5" style="30" customWidth="1"/>
    <col min="15877" max="15877" width="13.25" style="30" customWidth="1"/>
    <col min="15878" max="15878" width="17.125" style="30" customWidth="1"/>
    <col min="15879" max="15879" width="91.875" style="30" customWidth="1"/>
    <col min="15880" max="15880" width="157.375" style="30" customWidth="1"/>
    <col min="15881" max="16121" width="9" style="30"/>
    <col min="16122" max="16122" width="8.875" style="30" customWidth="1"/>
    <col min="16123" max="16123" width="72.75" style="30" customWidth="1"/>
    <col min="16124" max="16124" width="10.75" style="30" customWidth="1"/>
    <col min="16125" max="16125" width="8.625" style="30" customWidth="1"/>
    <col min="16126" max="16126" width="9" style="30" customWidth="1"/>
    <col min="16127" max="16127" width="13.375" style="30" customWidth="1"/>
    <col min="16128" max="16128" width="17.125" style="30" customWidth="1"/>
    <col min="16129" max="16129" width="13.25" style="30" customWidth="1"/>
    <col min="16130" max="16130" width="17.375" style="30" customWidth="1"/>
    <col min="16131" max="16131" width="13.125" style="30" customWidth="1"/>
    <col min="16132" max="16132" width="16.5" style="30" customWidth="1"/>
    <col min="16133" max="16133" width="13.25" style="30" customWidth="1"/>
    <col min="16134" max="16134" width="17.125" style="30" customWidth="1"/>
    <col min="16135" max="16135" width="91.875" style="30" customWidth="1"/>
    <col min="16136" max="16136" width="157.375" style="30" customWidth="1"/>
    <col min="16137" max="16384" width="9" style="30"/>
  </cols>
  <sheetData>
    <row r="1" spans="1:45" ht="18.75" x14ac:dyDescent="0.25">
      <c r="A1" s="19"/>
      <c r="B1" s="19"/>
      <c r="C1" s="19"/>
      <c r="D1" s="19"/>
      <c r="E1" s="19"/>
      <c r="F1" s="36" t="s">
        <v>199</v>
      </c>
      <c r="H1" s="19"/>
      <c r="I1" s="19"/>
      <c r="J1" s="19"/>
      <c r="K1" s="19"/>
      <c r="L1" s="19"/>
      <c r="M1" s="19"/>
      <c r="N1" s="19"/>
      <c r="O1" s="11"/>
      <c r="P1" s="11"/>
      <c r="Q1" s="11"/>
      <c r="R1" s="11"/>
      <c r="S1" s="11"/>
      <c r="T1" s="11"/>
      <c r="U1" s="19"/>
      <c r="V1" s="11"/>
      <c r="W1" s="11"/>
      <c r="X1" s="11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M1" s="19"/>
      <c r="AN1" s="19"/>
      <c r="AO1" s="19"/>
      <c r="AP1" s="19"/>
      <c r="AQ1" s="19"/>
      <c r="AR1" s="19"/>
      <c r="AS1" s="19"/>
    </row>
    <row r="2" spans="1:45" ht="18.75" x14ac:dyDescent="0.3">
      <c r="A2" s="19"/>
      <c r="B2" s="19"/>
      <c r="C2" s="19"/>
      <c r="D2" s="19"/>
      <c r="E2" s="19"/>
      <c r="F2" s="37" t="str">
        <f>'1'!AD2</f>
        <v xml:space="preserve">к письму ПАО "КСК"  от «___» мая 2018 г № </v>
      </c>
      <c r="H2" s="19"/>
      <c r="I2" s="19"/>
      <c r="J2" s="19"/>
      <c r="K2" s="19"/>
      <c r="L2" s="19"/>
      <c r="M2" s="19"/>
      <c r="N2" s="19"/>
      <c r="O2" s="11"/>
      <c r="P2" s="11"/>
      <c r="Q2" s="11"/>
      <c r="R2" s="11"/>
      <c r="S2" s="11"/>
      <c r="T2" s="11"/>
      <c r="U2" s="19"/>
      <c r="V2" s="11"/>
      <c r="W2" s="11"/>
      <c r="X2" s="11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M2" s="19"/>
      <c r="AN2" s="19"/>
      <c r="AO2" s="19"/>
      <c r="AP2" s="19"/>
      <c r="AQ2" s="19"/>
      <c r="AR2" s="19"/>
      <c r="AS2" s="19"/>
    </row>
    <row r="3" spans="1:45" ht="18.75" x14ac:dyDescent="0.3">
      <c r="A3" s="19"/>
      <c r="B3" s="19"/>
      <c r="C3" s="19"/>
      <c r="D3" s="19"/>
      <c r="E3" s="19"/>
      <c r="F3" s="37"/>
      <c r="H3" s="19"/>
      <c r="I3" s="19"/>
      <c r="J3" s="19"/>
      <c r="K3" s="19"/>
      <c r="L3" s="19"/>
      <c r="M3" s="19"/>
      <c r="N3" s="19"/>
      <c r="O3" s="11"/>
      <c r="P3" s="11"/>
      <c r="Q3" s="11"/>
      <c r="R3" s="11"/>
      <c r="S3" s="11"/>
      <c r="T3" s="11"/>
      <c r="U3" s="19"/>
      <c r="V3" s="11"/>
      <c r="W3" s="11"/>
      <c r="X3" s="11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M3" s="19"/>
      <c r="AN3" s="19"/>
      <c r="AO3" s="19"/>
      <c r="AP3" s="19"/>
      <c r="AQ3" s="19"/>
      <c r="AR3" s="19"/>
      <c r="AS3" s="19"/>
    </row>
    <row r="4" spans="1:45" ht="18.75" x14ac:dyDescent="0.3">
      <c r="A4" s="19"/>
      <c r="B4" s="19"/>
      <c r="C4" s="19"/>
      <c r="D4" s="19"/>
      <c r="E4" s="19"/>
      <c r="F4" s="5"/>
      <c r="H4" s="19"/>
      <c r="I4" s="19"/>
      <c r="J4" s="19"/>
      <c r="K4" s="19"/>
      <c r="L4" s="19"/>
      <c r="M4" s="19"/>
      <c r="N4" s="19"/>
      <c r="O4" s="11"/>
      <c r="P4" s="11"/>
      <c r="Q4" s="11"/>
      <c r="R4" s="11"/>
      <c r="S4" s="11"/>
      <c r="T4" s="11"/>
      <c r="U4" s="19"/>
      <c r="V4" s="11"/>
      <c r="W4" s="11"/>
      <c r="X4" s="11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M4" s="19"/>
      <c r="AN4" s="19"/>
      <c r="AO4" s="19"/>
      <c r="AP4" s="19"/>
      <c r="AQ4" s="19"/>
      <c r="AR4" s="19"/>
      <c r="AS4" s="19"/>
    </row>
    <row r="5" spans="1:45" ht="20.25" customHeight="1" x14ac:dyDescent="0.25">
      <c r="A5" s="150" t="s">
        <v>78</v>
      </c>
      <c r="B5" s="150"/>
      <c r="C5" s="150"/>
      <c r="D5" s="150"/>
      <c r="E5" s="150"/>
      <c r="F5" s="150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</row>
    <row r="6" spans="1:45" ht="15.75" customHeight="1" x14ac:dyDescent="0.25">
      <c r="A6" s="151" t="s">
        <v>162</v>
      </c>
      <c r="B6" s="151"/>
      <c r="C6" s="151"/>
      <c r="D6" s="151"/>
      <c r="E6" s="151"/>
      <c r="F6" s="151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19"/>
      <c r="AN6" s="19"/>
      <c r="AO6" s="19"/>
      <c r="AP6" s="19"/>
      <c r="AQ6" s="19"/>
      <c r="AR6" s="19"/>
      <c r="AS6" s="19"/>
    </row>
    <row r="7" spans="1:45" ht="9" customHeight="1" x14ac:dyDescent="0.25">
      <c r="A7" s="155"/>
      <c r="B7" s="155"/>
      <c r="C7" s="155"/>
      <c r="D7" s="155"/>
      <c r="E7" s="155"/>
      <c r="F7" s="155"/>
    </row>
    <row r="8" spans="1:45" ht="21.75" customHeight="1" x14ac:dyDescent="0.25">
      <c r="A8" s="153" t="str">
        <f>'1'!A7:Y7</f>
        <v>ПАО "Калужская сбытовая компания"</v>
      </c>
      <c r="B8" s="153"/>
      <c r="C8" s="153"/>
      <c r="D8" s="153"/>
      <c r="E8" s="153"/>
      <c r="F8" s="153"/>
    </row>
    <row r="9" spans="1:45" x14ac:dyDescent="0.25">
      <c r="A9" s="154" t="s">
        <v>82</v>
      </c>
      <c r="B9" s="154"/>
      <c r="C9" s="154"/>
      <c r="D9" s="154"/>
      <c r="E9" s="154"/>
      <c r="F9" s="154"/>
    </row>
    <row r="10" spans="1:45" ht="15.75" customHeight="1" x14ac:dyDescent="0.25">
      <c r="A10" s="157"/>
      <c r="B10" s="157"/>
      <c r="C10" s="157"/>
      <c r="D10" s="157"/>
      <c r="E10" s="157"/>
      <c r="F10" s="157"/>
    </row>
    <row r="11" spans="1:45" ht="18" customHeight="1" x14ac:dyDescent="0.25">
      <c r="A11" s="152" t="s">
        <v>200</v>
      </c>
      <c r="B11" s="152"/>
      <c r="C11" s="152"/>
      <c r="D11" s="152"/>
      <c r="E11" s="152"/>
      <c r="F11" s="152"/>
    </row>
    <row r="12" spans="1:45" x14ac:dyDescent="0.25">
      <c r="A12" s="161" t="s">
        <v>120</v>
      </c>
      <c r="B12" s="161"/>
      <c r="C12" s="161"/>
      <c r="D12" s="161"/>
      <c r="E12" s="161"/>
      <c r="F12" s="161"/>
    </row>
    <row r="13" spans="1:45" x14ac:dyDescent="0.25">
      <c r="A13" s="30"/>
      <c r="B13" s="30"/>
      <c r="F13" s="57" t="s">
        <v>121</v>
      </c>
    </row>
    <row r="14" spans="1:45" ht="33" customHeight="1" x14ac:dyDescent="0.25">
      <c r="A14" s="159" t="s">
        <v>86</v>
      </c>
      <c r="B14" s="160" t="s">
        <v>87</v>
      </c>
      <c r="C14" s="58" t="s">
        <v>190</v>
      </c>
      <c r="D14" s="58" t="s">
        <v>191</v>
      </c>
      <c r="E14" s="58" t="s">
        <v>213</v>
      </c>
      <c r="F14" s="58" t="s">
        <v>119</v>
      </c>
    </row>
    <row r="15" spans="1:45" ht="44.25" customHeight="1" x14ac:dyDescent="0.25">
      <c r="A15" s="159"/>
      <c r="B15" s="160"/>
      <c r="C15" s="35" t="s">
        <v>9</v>
      </c>
      <c r="D15" s="35" t="s">
        <v>9</v>
      </c>
      <c r="E15" s="35" t="s">
        <v>9</v>
      </c>
      <c r="F15" s="35" t="s">
        <v>9</v>
      </c>
    </row>
    <row r="16" spans="1:45" x14ac:dyDescent="0.25">
      <c r="A16" s="59">
        <v>1</v>
      </c>
      <c r="B16" s="60">
        <v>2</v>
      </c>
      <c r="C16" s="59" t="s">
        <v>147</v>
      </c>
      <c r="D16" s="59" t="s">
        <v>148</v>
      </c>
      <c r="E16" s="59" t="s">
        <v>149</v>
      </c>
      <c r="F16" s="59" t="s">
        <v>150</v>
      </c>
    </row>
    <row r="17" spans="1:8" ht="18" customHeight="1" x14ac:dyDescent="0.25">
      <c r="A17" s="158" t="s">
        <v>101</v>
      </c>
      <c r="B17" s="158"/>
      <c r="C17" s="100">
        <f>'1'!K19</f>
        <v>34.051416474399993</v>
      </c>
      <c r="D17" s="100">
        <f>'1'!P19</f>
        <v>34.455599942399999</v>
      </c>
      <c r="E17" s="100">
        <f>'1'!U19</f>
        <v>16.837605524480001</v>
      </c>
      <c r="F17" s="100">
        <f>SUM(C17:E17)</f>
        <v>85.344621941279982</v>
      </c>
    </row>
    <row r="18" spans="1:8" x14ac:dyDescent="0.25">
      <c r="A18" s="61" t="s">
        <v>88</v>
      </c>
      <c r="B18" s="53" t="s">
        <v>156</v>
      </c>
      <c r="C18" s="101">
        <f>C19+C23+C27+C28</f>
        <v>34.051416474399993</v>
      </c>
      <c r="D18" s="101">
        <f t="shared" ref="D18" si="0">D19+D23+D27+D28</f>
        <v>34.455599942399999</v>
      </c>
      <c r="E18" s="101">
        <f>E19+E23+E27+E28</f>
        <v>16.837605524480001</v>
      </c>
      <c r="F18" s="100">
        <f t="shared" ref="F18:F27" si="1">SUM(C18:E18)</f>
        <v>85.344621941279982</v>
      </c>
    </row>
    <row r="19" spans="1:8" x14ac:dyDescent="0.25">
      <c r="A19" s="61" t="s">
        <v>89</v>
      </c>
      <c r="B19" s="54" t="s">
        <v>102</v>
      </c>
      <c r="C19" s="101">
        <f>C20+C22</f>
        <v>22.357132605423722</v>
      </c>
      <c r="D19" s="101">
        <f t="shared" ref="D19:E19" si="2">D20+D22</f>
        <v>22.699660968135596</v>
      </c>
      <c r="E19" s="101">
        <f t="shared" si="2"/>
        <v>7.7691572241355953</v>
      </c>
      <c r="F19" s="100">
        <f t="shared" si="1"/>
        <v>52.825950797694915</v>
      </c>
      <c r="G19" s="108"/>
    </row>
    <row r="20" spans="1:8" x14ac:dyDescent="0.25">
      <c r="A20" s="61" t="s">
        <v>90</v>
      </c>
      <c r="B20" s="55" t="s">
        <v>151</v>
      </c>
      <c r="C20" s="101">
        <f>C21</f>
        <v>22.357132605423722</v>
      </c>
      <c r="D20" s="101">
        <f t="shared" ref="D20:E20" si="3">D21</f>
        <v>22.699660968135596</v>
      </c>
      <c r="E20" s="101">
        <f t="shared" si="3"/>
        <v>7.7691572241355953</v>
      </c>
      <c r="F20" s="100">
        <f t="shared" si="1"/>
        <v>52.825950797694915</v>
      </c>
    </row>
    <row r="21" spans="1:8" x14ac:dyDescent="0.25">
      <c r="A21" s="61" t="s">
        <v>103</v>
      </c>
      <c r="B21" s="56" t="s">
        <v>201</v>
      </c>
      <c r="C21" s="101">
        <f>C17-C23-C27-C30</f>
        <v>22.357132605423722</v>
      </c>
      <c r="D21" s="101">
        <f>'1'!P19+'5'!C31/2-D23-D27</f>
        <v>22.699660968135596</v>
      </c>
      <c r="E21" s="101">
        <f>'1'!U19+'5'!C31/2-E23-E27</f>
        <v>7.7691572241355953</v>
      </c>
      <c r="F21" s="100">
        <f t="shared" si="1"/>
        <v>52.825950797694915</v>
      </c>
    </row>
    <row r="22" spans="1:8" x14ac:dyDescent="0.25">
      <c r="A22" s="61" t="s">
        <v>91</v>
      </c>
      <c r="B22" s="55" t="s">
        <v>152</v>
      </c>
      <c r="C22" s="101"/>
      <c r="D22" s="101"/>
      <c r="E22" s="101"/>
      <c r="F22" s="101"/>
    </row>
    <row r="23" spans="1:8" x14ac:dyDescent="0.25">
      <c r="A23" s="61" t="s">
        <v>92</v>
      </c>
      <c r="B23" s="55" t="s">
        <v>157</v>
      </c>
      <c r="C23" s="101">
        <f>C24+C26</f>
        <v>6.5</v>
      </c>
      <c r="D23" s="101">
        <f>D24+D26</f>
        <v>6.5</v>
      </c>
      <c r="E23" s="101">
        <f t="shared" ref="E23" si="4">E24+E26</f>
        <v>6.5</v>
      </c>
      <c r="F23" s="100">
        <f t="shared" si="1"/>
        <v>19.5</v>
      </c>
    </row>
    <row r="24" spans="1:8" x14ac:dyDescent="0.25">
      <c r="A24" s="61" t="s">
        <v>104</v>
      </c>
      <c r="B24" s="55" t="s">
        <v>153</v>
      </c>
      <c r="C24" s="101">
        <f>C25</f>
        <v>6.5</v>
      </c>
      <c r="D24" s="101">
        <f t="shared" ref="D24:E24" si="5">D25</f>
        <v>6.5</v>
      </c>
      <c r="E24" s="101">
        <f>D24</f>
        <v>6.5</v>
      </c>
      <c r="F24" s="100">
        <f t="shared" si="1"/>
        <v>19.5</v>
      </c>
    </row>
    <row r="25" spans="1:8" x14ac:dyDescent="0.25">
      <c r="A25" s="61" t="s">
        <v>105</v>
      </c>
      <c r="B25" s="56" t="s">
        <v>201</v>
      </c>
      <c r="C25" s="101">
        <v>6.5</v>
      </c>
      <c r="D25" s="101">
        <f>C25</f>
        <v>6.5</v>
      </c>
      <c r="E25" s="101">
        <f>D25</f>
        <v>6.5</v>
      </c>
      <c r="F25" s="100">
        <f t="shared" si="1"/>
        <v>19.5</v>
      </c>
    </row>
    <row r="26" spans="1:8" x14ac:dyDescent="0.25">
      <c r="A26" s="61" t="s">
        <v>106</v>
      </c>
      <c r="B26" s="55" t="s">
        <v>143</v>
      </c>
      <c r="C26" s="101"/>
      <c r="D26" s="101"/>
      <c r="E26" s="101"/>
      <c r="F26" s="101"/>
    </row>
    <row r="27" spans="1:8" x14ac:dyDescent="0.25">
      <c r="A27" s="61" t="s">
        <v>107</v>
      </c>
      <c r="B27" s="54" t="s">
        <v>144</v>
      </c>
      <c r="C27" s="101">
        <f>'1'!O19</f>
        <v>5.1942838689762691</v>
      </c>
      <c r="D27" s="101">
        <f>'1'!P19-'2'!O19</f>
        <v>5.2559389742644029</v>
      </c>
      <c r="E27" s="101">
        <f>'1'!U19-'2'!P19</f>
        <v>2.5684483003444054</v>
      </c>
      <c r="F27" s="100">
        <f t="shared" si="1"/>
        <v>13.018671143585077</v>
      </c>
      <c r="G27" s="108"/>
    </row>
    <row r="28" spans="1:8" x14ac:dyDescent="0.25">
      <c r="A28" s="61" t="s">
        <v>108</v>
      </c>
      <c r="B28" s="54" t="s">
        <v>109</v>
      </c>
      <c r="C28" s="101"/>
      <c r="D28" s="101"/>
      <c r="E28" s="101"/>
      <c r="F28" s="101"/>
    </row>
    <row r="29" spans="1:8" ht="18.75" x14ac:dyDescent="0.3">
      <c r="A29" s="61" t="s">
        <v>110</v>
      </c>
      <c r="B29" s="55" t="s">
        <v>154</v>
      </c>
      <c r="C29" s="101"/>
      <c r="D29" s="101"/>
      <c r="E29" s="101"/>
      <c r="F29" s="101"/>
      <c r="G29" s="31"/>
      <c r="H29" s="32"/>
    </row>
    <row r="30" spans="1:8" x14ac:dyDescent="0.25">
      <c r="A30" s="61" t="s">
        <v>93</v>
      </c>
      <c r="B30" s="53" t="s">
        <v>155</v>
      </c>
      <c r="C30" s="101">
        <f>C31+C32+C33+C34+C35+C40+C41</f>
        <v>0</v>
      </c>
      <c r="D30" s="101">
        <f t="shared" ref="D30:E30" si="6">D31+D32+D33+D34+D35+D40+D41</f>
        <v>0</v>
      </c>
      <c r="E30" s="101">
        <f t="shared" si="6"/>
        <v>0</v>
      </c>
      <c r="F30" s="100">
        <f t="shared" ref="F30:F31" si="7">SUM(C30:E30)</f>
        <v>0</v>
      </c>
    </row>
    <row r="31" spans="1:8" x14ac:dyDescent="0.25">
      <c r="A31" s="61" t="s">
        <v>94</v>
      </c>
      <c r="B31" s="54" t="s">
        <v>111</v>
      </c>
      <c r="C31" s="101">
        <v>0</v>
      </c>
      <c r="D31" s="101">
        <f>-C31/2</f>
        <v>0</v>
      </c>
      <c r="E31" s="101">
        <f>-C31/2</f>
        <v>0</v>
      </c>
      <c r="F31" s="100">
        <f t="shared" si="7"/>
        <v>0</v>
      </c>
    </row>
    <row r="32" spans="1:8" x14ac:dyDescent="0.25">
      <c r="A32" s="61" t="s">
        <v>95</v>
      </c>
      <c r="B32" s="54" t="s">
        <v>112</v>
      </c>
      <c r="C32" s="101"/>
      <c r="D32" s="101"/>
      <c r="E32" s="101"/>
      <c r="F32" s="101"/>
    </row>
    <row r="33" spans="1:38" x14ac:dyDescent="0.25">
      <c r="A33" s="61" t="s">
        <v>96</v>
      </c>
      <c r="B33" s="54" t="s">
        <v>113</v>
      </c>
      <c r="C33" s="101"/>
      <c r="D33" s="101"/>
      <c r="E33" s="101"/>
      <c r="F33" s="101"/>
    </row>
    <row r="34" spans="1:38" x14ac:dyDescent="0.25">
      <c r="A34" s="61" t="s">
        <v>97</v>
      </c>
      <c r="B34" s="54" t="s">
        <v>114</v>
      </c>
      <c r="C34" s="101"/>
      <c r="D34" s="101"/>
      <c r="E34" s="101"/>
      <c r="F34" s="101"/>
    </row>
    <row r="35" spans="1:38" x14ac:dyDescent="0.25">
      <c r="A35" s="61" t="s">
        <v>98</v>
      </c>
      <c r="B35" s="54" t="s">
        <v>166</v>
      </c>
      <c r="C35" s="101"/>
      <c r="D35" s="101"/>
      <c r="E35" s="101"/>
      <c r="F35" s="101"/>
    </row>
    <row r="36" spans="1:38" x14ac:dyDescent="0.25">
      <c r="A36" s="61" t="s">
        <v>115</v>
      </c>
      <c r="B36" s="55" t="s">
        <v>167</v>
      </c>
      <c r="C36" s="101"/>
      <c r="D36" s="101"/>
      <c r="E36" s="101"/>
      <c r="F36" s="101"/>
    </row>
    <row r="37" spans="1:38" ht="33" customHeight="1" x14ac:dyDescent="0.25">
      <c r="A37" s="61" t="s">
        <v>145</v>
      </c>
      <c r="B37" s="56" t="s">
        <v>170</v>
      </c>
      <c r="C37" s="101"/>
      <c r="D37" s="101"/>
      <c r="E37" s="101"/>
      <c r="F37" s="101"/>
    </row>
    <row r="38" spans="1:38" ht="31.5" x14ac:dyDescent="0.25">
      <c r="A38" s="61" t="s">
        <v>116</v>
      </c>
      <c r="B38" s="55" t="s">
        <v>168</v>
      </c>
      <c r="C38" s="101"/>
      <c r="D38" s="101"/>
      <c r="E38" s="101"/>
      <c r="F38" s="101"/>
    </row>
    <row r="39" spans="1:38" ht="31.5" x14ac:dyDescent="0.25">
      <c r="A39" s="61" t="s">
        <v>146</v>
      </c>
      <c r="B39" s="56" t="s">
        <v>171</v>
      </c>
      <c r="C39" s="101"/>
      <c r="D39" s="101"/>
      <c r="E39" s="101"/>
      <c r="F39" s="101"/>
    </row>
    <row r="40" spans="1:38" x14ac:dyDescent="0.25">
      <c r="A40" s="61" t="s">
        <v>99</v>
      </c>
      <c r="B40" s="54" t="s">
        <v>117</v>
      </c>
      <c r="C40" s="101"/>
      <c r="D40" s="101"/>
      <c r="E40" s="101"/>
      <c r="F40" s="101"/>
    </row>
    <row r="41" spans="1:38" x14ac:dyDescent="0.25">
      <c r="A41" s="61" t="s">
        <v>100</v>
      </c>
      <c r="B41" s="54" t="s">
        <v>118</v>
      </c>
      <c r="C41" s="101"/>
      <c r="D41" s="101"/>
      <c r="E41" s="101"/>
      <c r="F41" s="101"/>
    </row>
    <row r="42" spans="1:38" ht="34.5" customHeight="1" x14ac:dyDescent="0.25">
      <c r="A42" s="136" t="s">
        <v>159</v>
      </c>
      <c r="B42" s="136"/>
      <c r="C42" s="136"/>
      <c r="D42" s="136"/>
      <c r="E42" s="136"/>
      <c r="F42" s="136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</row>
    <row r="43" spans="1:38" ht="34.5" customHeight="1" x14ac:dyDescent="0.25">
      <c r="A43" s="136" t="s">
        <v>158</v>
      </c>
      <c r="B43" s="136"/>
      <c r="C43" s="136"/>
      <c r="D43" s="136"/>
      <c r="E43" s="136"/>
      <c r="F43" s="136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</row>
    <row r="44" spans="1:38" ht="34.5" customHeight="1" x14ac:dyDescent="0.25">
      <c r="A44" s="136" t="s">
        <v>163</v>
      </c>
      <c r="B44" s="136"/>
      <c r="C44" s="136"/>
      <c r="D44" s="136"/>
      <c r="E44" s="136"/>
      <c r="F44" s="136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</row>
    <row r="45" spans="1:38" ht="34.5" customHeight="1" x14ac:dyDescent="0.25">
      <c r="A45" s="136" t="s">
        <v>164</v>
      </c>
      <c r="B45" s="136"/>
      <c r="C45" s="136"/>
      <c r="D45" s="136"/>
      <c r="E45" s="136"/>
      <c r="F45" s="136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</row>
    <row r="46" spans="1:38" ht="34.5" customHeight="1" x14ac:dyDescent="0.25">
      <c r="A46" s="132" t="s">
        <v>172</v>
      </c>
      <c r="B46" s="132"/>
      <c r="C46" s="132"/>
      <c r="D46" s="132"/>
      <c r="E46" s="132"/>
      <c r="F46" s="132"/>
      <c r="G46" s="48"/>
    </row>
    <row r="47" spans="1:38" ht="34.5" customHeight="1" x14ac:dyDescent="0.25">
      <c r="A47" s="156" t="s">
        <v>165</v>
      </c>
      <c r="B47" s="156"/>
      <c r="C47" s="156"/>
      <c r="D47" s="156"/>
      <c r="E47" s="156"/>
      <c r="F47" s="156"/>
    </row>
    <row r="48" spans="1:38" ht="34.5" customHeight="1" x14ac:dyDescent="0.25"/>
    <row r="49" ht="34.5" customHeight="1" x14ac:dyDescent="0.25"/>
    <row r="50" ht="34.5" customHeight="1" x14ac:dyDescent="0.25"/>
    <row r="51" ht="34.5" customHeight="1" x14ac:dyDescent="0.25"/>
  </sheetData>
  <mergeCells count="17">
    <mergeCell ref="A47:F47"/>
    <mergeCell ref="A42:F42"/>
    <mergeCell ref="A43:F43"/>
    <mergeCell ref="A10:F10"/>
    <mergeCell ref="A17:B17"/>
    <mergeCell ref="A14:A15"/>
    <mergeCell ref="B14:B15"/>
    <mergeCell ref="A46:F46"/>
    <mergeCell ref="A44:F44"/>
    <mergeCell ref="A45:F45"/>
    <mergeCell ref="A12:F12"/>
    <mergeCell ref="A5:F5"/>
    <mergeCell ref="A6:F6"/>
    <mergeCell ref="A11:F11"/>
    <mergeCell ref="A8:F8"/>
    <mergeCell ref="A9:F9"/>
    <mergeCell ref="A7:F7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59" orientation="portrait" r:id="rId1"/>
  <headerFooter>
    <oddHeader>&amp;C&amp;P</oddHeader>
  </headerFooter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'1'!Область_печати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</vt:vector>
  </TitlesOfParts>
  <Company>Datanium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2018-05-22T08:54:13Z</cp:lastPrinted>
  <dcterms:created xsi:type="dcterms:W3CDTF">2009-07-27T10:10:26Z</dcterms:created>
  <dcterms:modified xsi:type="dcterms:W3CDTF">2018-05-23T07:37:01Z</dcterms:modified>
</cp:coreProperties>
</file>